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showInkAnnotation="0" codeName="ThisWorkbook"/>
  <mc:AlternateContent xmlns:mc="http://schemas.openxmlformats.org/markup-compatibility/2006">
    <mc:Choice Requires="x15">
      <x15ac:absPath xmlns:x15ac="http://schemas.microsoft.com/office/spreadsheetml/2010/11/ac" url="D:\2026プログラム\261031_なみはやマスターズ\02_エントリーファイル\"/>
    </mc:Choice>
  </mc:AlternateContent>
  <xr:revisionPtr revIDLastSave="0" documentId="13_ncr:1_{2128AB4C-173A-41C5-B325-7508EC4B6222}" xr6:coauthVersionLast="47" xr6:coauthVersionMax="47" xr10:uidLastSave="{00000000-0000-0000-0000-000000000000}"/>
  <workbookProtection workbookAlgorithmName="SHA-512" workbookHashValue="l7OYNmy9NCx85K8giItgT3RxhoNxJhOryyjyiKNJMVp0Nsmj1apA6aLekLI2b4HlRoFO2upop+DUBQCNNNXbCg==" workbookSaltValue="w2e/MxJonoeQXMrE/4RdRg==" workbookSpinCount="100000" lockStructure="1"/>
  <bookViews>
    <workbookView xWindow="465" yWindow="600" windowWidth="24975" windowHeight="14460" tabRatio="650" xr2:uid="{00000000-000D-0000-FFFF-FFFF00000000}"/>
  </bookViews>
  <sheets>
    <sheet name="大会申込書" sheetId="18" r:id="rId1"/>
    <sheet name="個人申込書" sheetId="20" r:id="rId2"/>
    <sheet name="メール" sheetId="9" state="hidden" r:id="rId3"/>
    <sheet name="団体" sheetId="7" state="hidden" r:id="rId4"/>
    <sheet name="所属1" sheetId="11" state="hidden" r:id="rId5"/>
    <sheet name="選手" sheetId="12" state="hidden" r:id="rId6"/>
    <sheet name="エントリー" sheetId="13" state="hidden" r:id="rId7"/>
    <sheet name="チーム" sheetId="16" state="hidden" r:id="rId8"/>
  </sheets>
  <definedNames>
    <definedName name="_xlnm.Print_Area" localSheetId="1">個人申込書!$A$1:$X$17</definedName>
    <definedName name="_xlnm.Print_Area" localSheetId="0">大会申込書!$A$1:$AD$46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I21" i="18" l="1"/>
  <c r="AI22" i="18"/>
  <c r="Q33" i="18"/>
  <c r="Q32" i="18"/>
  <c r="Q30" i="18"/>
  <c r="B2" i="9"/>
  <c r="AI86" i="18"/>
  <c r="AI85" i="18"/>
  <c r="AI84" i="18"/>
  <c r="AI83" i="18"/>
  <c r="AI82" i="18"/>
  <c r="AI81" i="18"/>
  <c r="AI80" i="18"/>
  <c r="AI79" i="18"/>
  <c r="AI78" i="18"/>
  <c r="AI77" i="18"/>
  <c r="AI76" i="18"/>
  <c r="AI75" i="18"/>
  <c r="AI74" i="18"/>
  <c r="AI73" i="18"/>
  <c r="AI72" i="18"/>
  <c r="AI71" i="18"/>
  <c r="AI70" i="18"/>
  <c r="AI69" i="18"/>
  <c r="AI68" i="18"/>
  <c r="AI67" i="18"/>
  <c r="AI66" i="18"/>
  <c r="AI65" i="18"/>
  <c r="AI64" i="18"/>
  <c r="AI63" i="18"/>
  <c r="AI62" i="18"/>
  <c r="AI61" i="18"/>
  <c r="AI60" i="18"/>
  <c r="AI59" i="18"/>
  <c r="AI58" i="18"/>
  <c r="AI57" i="18"/>
  <c r="AI56" i="18"/>
  <c r="AI55" i="18"/>
  <c r="AI54" i="18"/>
  <c r="AI53" i="18"/>
  <c r="AI52" i="18"/>
  <c r="AI51" i="18"/>
  <c r="AI50" i="18"/>
  <c r="AI49" i="18"/>
  <c r="W33" i="18"/>
  <c r="M3" i="7"/>
  <c r="AJ21" i="18"/>
  <c r="B2" i="13"/>
  <c r="D2" i="13"/>
  <c r="AJ22" i="18"/>
  <c r="B3" i="13"/>
  <c r="D3" i="13"/>
  <c r="F2" i="12"/>
  <c r="I2" i="12"/>
  <c r="W34" i="18"/>
  <c r="I14" i="20"/>
  <c r="C14" i="20"/>
  <c r="O13" i="20"/>
  <c r="C13" i="20"/>
  <c r="I9" i="20"/>
  <c r="C9" i="20"/>
  <c r="O8" i="20"/>
  <c r="C8" i="20"/>
  <c r="AI17" i="18"/>
  <c r="G2" i="12"/>
  <c r="AJ19" i="18"/>
  <c r="L27" i="18"/>
  <c r="H3" i="7"/>
  <c r="AK22" i="18"/>
  <c r="AK21" i="18"/>
  <c r="G27" i="18"/>
  <c r="G3" i="7"/>
  <c r="AA15" i="18"/>
  <c r="X3" i="7"/>
  <c r="AI19" i="18"/>
  <c r="C2" i="12"/>
  <c r="C3" i="7"/>
  <c r="S3" i="7"/>
  <c r="R3" i="7"/>
  <c r="W3" i="7"/>
  <c r="V3" i="7"/>
  <c r="U3" i="7"/>
  <c r="T3" i="7"/>
  <c r="Q3" i="7"/>
  <c r="P3" i="7"/>
  <c r="O3" i="7"/>
  <c r="A2" i="9"/>
  <c r="A3" i="18"/>
  <c r="L26" i="18"/>
  <c r="E3" i="7"/>
  <c r="G26" i="18"/>
  <c r="D3" i="7"/>
  <c r="AL22" i="18"/>
  <c r="AL21" i="18"/>
  <c r="B3" i="7"/>
  <c r="A2" i="11"/>
  <c r="B2" i="12"/>
  <c r="AH22" i="18"/>
  <c r="AH21" i="18"/>
  <c r="G3" i="13"/>
  <c r="V26" i="18"/>
  <c r="B5" i="20"/>
  <c r="W35" i="18"/>
  <c r="U40" i="18"/>
  <c r="I3" i="7"/>
  <c r="F3" i="7"/>
  <c r="V27" i="18"/>
  <c r="E2" i="12"/>
  <c r="F2" i="13"/>
  <c r="G2" i="13"/>
  <c r="A2" i="13"/>
  <c r="C2" i="13"/>
  <c r="C3" i="13"/>
  <c r="A3" i="13"/>
  <c r="F3" i="13"/>
  <c r="L2" i="13"/>
  <c r="N3" i="7"/>
</calcChain>
</file>

<file path=xl/sharedStrings.xml><?xml version="1.0" encoding="utf-8"?>
<sst xmlns="http://schemas.openxmlformats.org/spreadsheetml/2006/main" count="177" uniqueCount="138">
  <si>
    <t>〒</t>
    <phoneticPr fontId="2"/>
  </si>
  <si>
    <t>姓</t>
    <rPh sb="0" eb="1">
      <t>セイ</t>
    </rPh>
    <phoneticPr fontId="2"/>
  </si>
  <si>
    <t>名</t>
    <rPh sb="0" eb="1">
      <t>ナ</t>
    </rPh>
    <phoneticPr fontId="2"/>
  </si>
  <si>
    <t>種目</t>
    <rPh sb="0" eb="2">
      <t>シュモク</t>
    </rPh>
    <phoneticPr fontId="2"/>
  </si>
  <si>
    <t>女子</t>
    <rPh sb="0" eb="2">
      <t>ジョシ</t>
    </rPh>
    <phoneticPr fontId="2"/>
  </si>
  <si>
    <t>男子</t>
    <rPh sb="0" eb="2">
      <t>ダンシ</t>
    </rPh>
    <phoneticPr fontId="2"/>
  </si>
  <si>
    <t>合計</t>
    <rPh sb="0" eb="2">
      <t>ゴウケイ</t>
    </rPh>
    <phoneticPr fontId="2"/>
  </si>
  <si>
    <t>チーム略称</t>
    <rPh sb="3" eb="5">
      <t>リャクショウ</t>
    </rPh>
    <phoneticPr fontId="2"/>
  </si>
  <si>
    <t>連絡責任者名</t>
    <rPh sb="0" eb="2">
      <t>レンラク</t>
    </rPh>
    <rPh sb="2" eb="5">
      <t>セキニンシャ</t>
    </rPh>
    <rPh sb="5" eb="6">
      <t>メイ</t>
    </rPh>
    <phoneticPr fontId="2"/>
  </si>
  <si>
    <t>郵便番号</t>
    <rPh sb="0" eb="4">
      <t>ユウビンバンゴウ</t>
    </rPh>
    <phoneticPr fontId="2"/>
  </si>
  <si>
    <t>住所１</t>
    <rPh sb="0" eb="2">
      <t>ジュウショ</t>
    </rPh>
    <phoneticPr fontId="2"/>
  </si>
  <si>
    <t>電話番号</t>
    <rPh sb="0" eb="2">
      <t>デンワ</t>
    </rPh>
    <rPh sb="2" eb="4">
      <t>バンゴウ</t>
    </rPh>
    <phoneticPr fontId="2"/>
  </si>
  <si>
    <t>ＦＡＸ番号</t>
    <rPh sb="3" eb="5">
      <t>バンゴウ</t>
    </rPh>
    <phoneticPr fontId="2"/>
  </si>
  <si>
    <t>参加人数</t>
    <rPh sb="0" eb="2">
      <t>サンカ</t>
    </rPh>
    <rPh sb="2" eb="4">
      <t>ニンズウ</t>
    </rPh>
    <phoneticPr fontId="2"/>
  </si>
  <si>
    <t>個人種目数</t>
    <rPh sb="0" eb="2">
      <t>コジン</t>
    </rPh>
    <rPh sb="2" eb="4">
      <t>シュモク</t>
    </rPh>
    <rPh sb="4" eb="5">
      <t>スウ</t>
    </rPh>
    <phoneticPr fontId="2"/>
  </si>
  <si>
    <t>入金金額</t>
    <rPh sb="0" eb="2">
      <t>ニュウキン</t>
    </rPh>
    <rPh sb="2" eb="4">
      <t>キンガク</t>
    </rPh>
    <phoneticPr fontId="2"/>
  </si>
  <si>
    <t>No</t>
    <phoneticPr fontId="2"/>
  </si>
  <si>
    <t>所属番号</t>
    <rPh sb="0" eb="2">
      <t>ショゾク</t>
    </rPh>
    <rPh sb="2" eb="4">
      <t>バンゴウ</t>
    </rPh>
    <phoneticPr fontId="2"/>
  </si>
  <si>
    <t>所属名</t>
    <rPh sb="0" eb="3">
      <t>ショゾクメイ</t>
    </rPh>
    <phoneticPr fontId="2"/>
  </si>
  <si>
    <t>所属略称</t>
    <rPh sb="0" eb="2">
      <t>ショゾク</t>
    </rPh>
    <rPh sb="2" eb="4">
      <t>リャクショウ</t>
    </rPh>
    <phoneticPr fontId="2"/>
  </si>
  <si>
    <t>所属名カナ</t>
    <rPh sb="0" eb="3">
      <t>ショゾクメイ</t>
    </rPh>
    <phoneticPr fontId="2"/>
  </si>
  <si>
    <t>所属略称カナ</t>
    <rPh sb="0" eb="2">
      <t>ショゾク</t>
    </rPh>
    <rPh sb="2" eb="4">
      <t>リャクショウ</t>
    </rPh>
    <phoneticPr fontId="2"/>
  </si>
  <si>
    <t>選手No</t>
    <rPh sb="0" eb="2">
      <t>センシュ</t>
    </rPh>
    <phoneticPr fontId="2"/>
  </si>
  <si>
    <t>性別</t>
    <rPh sb="0" eb="2">
      <t>セイベツ</t>
    </rPh>
    <phoneticPr fontId="2"/>
  </si>
  <si>
    <t>区分No</t>
    <rPh sb="0" eb="2">
      <t>クブン</t>
    </rPh>
    <phoneticPr fontId="2"/>
  </si>
  <si>
    <t>JASF</t>
    <phoneticPr fontId="2"/>
  </si>
  <si>
    <t>氏名2</t>
    <rPh sb="0" eb="2">
      <t>シメイ</t>
    </rPh>
    <phoneticPr fontId="2"/>
  </si>
  <si>
    <t>団体番号</t>
    <rPh sb="0" eb="2">
      <t>ダンタイ</t>
    </rPh>
    <rPh sb="2" eb="4">
      <t>バンゴウ</t>
    </rPh>
    <phoneticPr fontId="2"/>
  </si>
  <si>
    <t>種目No</t>
    <rPh sb="0" eb="2">
      <t>シュモク</t>
    </rPh>
    <phoneticPr fontId="2"/>
  </si>
  <si>
    <t>距離</t>
    <rPh sb="0" eb="2">
      <t>キョリ</t>
    </rPh>
    <phoneticPr fontId="2"/>
  </si>
  <si>
    <t>オープン</t>
    <phoneticPr fontId="2"/>
  </si>
  <si>
    <t>エントリータイム</t>
    <phoneticPr fontId="2"/>
  </si>
  <si>
    <t>大会名</t>
    <rPh sb="0" eb="2">
      <t>タイカイ</t>
    </rPh>
    <rPh sb="2" eb="3">
      <t>メイ</t>
    </rPh>
    <phoneticPr fontId="2"/>
  </si>
  <si>
    <t>訂正締切日</t>
    <rPh sb="0" eb="2">
      <t>テイセイ</t>
    </rPh>
    <rPh sb="2" eb="5">
      <t>シメキリビ</t>
    </rPh>
    <phoneticPr fontId="2"/>
  </si>
  <si>
    <t>返信宛先</t>
    <rPh sb="0" eb="2">
      <t>ヘンシン</t>
    </rPh>
    <rPh sb="2" eb="4">
      <t>アテサキ</t>
    </rPh>
    <phoneticPr fontId="2"/>
  </si>
  <si>
    <t>泳者4No</t>
    <rPh sb="0" eb="2">
      <t>エイシャ</t>
    </rPh>
    <phoneticPr fontId="6"/>
  </si>
  <si>
    <t>泳者3No</t>
    <rPh sb="0" eb="2">
      <t>エイシャ</t>
    </rPh>
    <phoneticPr fontId="6"/>
  </si>
  <si>
    <t>泳者2No</t>
    <rPh sb="0" eb="2">
      <t>エイシャ</t>
    </rPh>
    <phoneticPr fontId="6"/>
  </si>
  <si>
    <t>泳者1No</t>
    <rPh sb="0" eb="2">
      <t>エイシャ</t>
    </rPh>
    <phoneticPr fontId="6"/>
  </si>
  <si>
    <t>距離</t>
    <rPh sb="0" eb="2">
      <t>キョリ</t>
    </rPh>
    <phoneticPr fontId="6"/>
  </si>
  <si>
    <t>種目No</t>
    <rPh sb="0" eb="2">
      <t>シュモク</t>
    </rPh>
    <phoneticPr fontId="6"/>
  </si>
  <si>
    <t>オープン</t>
    <phoneticPr fontId="6"/>
  </si>
  <si>
    <t>団体番号</t>
    <rPh sb="0" eb="2">
      <t>ダンタイ</t>
    </rPh>
    <rPh sb="2" eb="4">
      <t>バンゴウ</t>
    </rPh>
    <phoneticPr fontId="6"/>
  </si>
  <si>
    <t>エントリータイム</t>
    <phoneticPr fontId="6"/>
  </si>
  <si>
    <t>区分No</t>
    <rPh sb="0" eb="2">
      <t>クブン</t>
    </rPh>
    <phoneticPr fontId="6"/>
  </si>
  <si>
    <t>学種</t>
    <rPh sb="0" eb="1">
      <t>ガク</t>
    </rPh>
    <rPh sb="1" eb="2">
      <t>シュ</t>
    </rPh>
    <phoneticPr fontId="6"/>
  </si>
  <si>
    <t>チーム名カナ</t>
    <rPh sb="3" eb="4">
      <t>メイ</t>
    </rPh>
    <phoneticPr fontId="6"/>
  </si>
  <si>
    <t>チーム名</t>
    <rPh sb="3" eb="4">
      <t>メイ</t>
    </rPh>
    <phoneticPr fontId="6"/>
  </si>
  <si>
    <t>性別</t>
    <rPh sb="0" eb="2">
      <t>セイベツ</t>
    </rPh>
    <phoneticPr fontId="6"/>
  </si>
  <si>
    <t>100mバタフライ</t>
    <phoneticPr fontId="2"/>
  </si>
  <si>
    <t xml:space="preserve"> 50mバタフライ</t>
    <phoneticPr fontId="2"/>
  </si>
  <si>
    <t>チームID</t>
    <phoneticPr fontId="2"/>
  </si>
  <si>
    <t xml:space="preserve"> 25mバタフライ</t>
    <phoneticPr fontId="2"/>
  </si>
  <si>
    <t>200mバタフライ</t>
    <phoneticPr fontId="2"/>
  </si>
  <si>
    <t>出場日：</t>
    <rPh sb="0" eb="3">
      <t>シュツジョウビ</t>
    </rPh>
    <phoneticPr fontId="2"/>
  </si>
  <si>
    <t>※出場日ごとに申し込んでください</t>
    <rPh sb="1" eb="3">
      <t>シュツジョウ</t>
    </rPh>
    <rPh sb="3" eb="4">
      <t>ビ</t>
    </rPh>
    <rPh sb="7" eb="8">
      <t>モウ</t>
    </rPh>
    <rPh sb="9" eb="10">
      <t>コ</t>
    </rPh>
    <phoneticPr fontId="6"/>
  </si>
  <si>
    <t>申込情報</t>
    <rPh sb="0" eb="1">
      <t>モウ</t>
    </rPh>
    <rPh sb="1" eb="2">
      <t>コ</t>
    </rPh>
    <rPh sb="2" eb="4">
      <t>ジョウホウ</t>
    </rPh>
    <phoneticPr fontId="6"/>
  </si>
  <si>
    <t>ＴＥＬ</t>
    <phoneticPr fontId="6"/>
  </si>
  <si>
    <t>ＦＡＸ</t>
    <phoneticPr fontId="6"/>
  </si>
  <si>
    <t>携帯電話</t>
    <rPh sb="0" eb="2">
      <t>ケイタイ</t>
    </rPh>
    <rPh sb="2" eb="4">
      <t>デンワ</t>
    </rPh>
    <phoneticPr fontId="6"/>
  </si>
  <si>
    <t>大会当日緊急時の連絡先</t>
    <rPh sb="0" eb="2">
      <t>タイカイ</t>
    </rPh>
    <rPh sb="2" eb="4">
      <t>トウジツ</t>
    </rPh>
    <rPh sb="4" eb="6">
      <t>キンキュウ</t>
    </rPh>
    <rPh sb="6" eb="7">
      <t>ジ</t>
    </rPh>
    <rPh sb="8" eb="10">
      <t>レンラク</t>
    </rPh>
    <rPh sb="10" eb="11">
      <t>サキ</t>
    </rPh>
    <phoneticPr fontId="6"/>
  </si>
  <si>
    <t>申込数</t>
    <rPh sb="0" eb="2">
      <t>モウシコミ</t>
    </rPh>
    <rPh sb="2" eb="3">
      <t>スウ</t>
    </rPh>
    <phoneticPr fontId="6"/>
  </si>
  <si>
    <t>女　子</t>
    <rPh sb="0" eb="1">
      <t>オンナ</t>
    </rPh>
    <rPh sb="2" eb="3">
      <t>コ</t>
    </rPh>
    <phoneticPr fontId="6"/>
  </si>
  <si>
    <t>男　子</t>
    <rPh sb="0" eb="1">
      <t>オトコ</t>
    </rPh>
    <rPh sb="2" eb="3">
      <t>コ</t>
    </rPh>
    <phoneticPr fontId="6"/>
  </si>
  <si>
    <t>合　計</t>
    <rPh sb="0" eb="1">
      <t>ア</t>
    </rPh>
    <rPh sb="2" eb="3">
      <t>ケイ</t>
    </rPh>
    <phoneticPr fontId="6"/>
  </si>
  <si>
    <t>参　加　者　数</t>
    <rPh sb="0" eb="1">
      <t>マイ</t>
    </rPh>
    <rPh sb="2" eb="3">
      <t>カ</t>
    </rPh>
    <rPh sb="4" eb="5">
      <t>シャ</t>
    </rPh>
    <rPh sb="6" eb="7">
      <t>スウ</t>
    </rPh>
    <phoneticPr fontId="6"/>
  </si>
  <si>
    <t>名</t>
    <rPh sb="0" eb="1">
      <t>メイ</t>
    </rPh>
    <phoneticPr fontId="6"/>
  </si>
  <si>
    <t>参加種目数</t>
    <rPh sb="0" eb="2">
      <t>サンカ</t>
    </rPh>
    <rPh sb="2" eb="4">
      <t>シュモク</t>
    </rPh>
    <rPh sb="4" eb="5">
      <t>スウ</t>
    </rPh>
    <phoneticPr fontId="6"/>
  </si>
  <si>
    <t>種目</t>
    <rPh sb="0" eb="2">
      <t>シュモク</t>
    </rPh>
    <phoneticPr fontId="6"/>
  </si>
  <si>
    <t>申込金額</t>
    <rPh sb="0" eb="2">
      <t>モウシコミ</t>
    </rPh>
    <rPh sb="2" eb="4">
      <t>キンガク</t>
    </rPh>
    <phoneticPr fontId="6"/>
  </si>
  <si>
    <t>個人
種目</t>
    <rPh sb="0" eb="2">
      <t>コジン</t>
    </rPh>
    <rPh sb="3" eb="5">
      <t>シュモク</t>
    </rPh>
    <phoneticPr fontId="6"/>
  </si>
  <si>
    <t>円</t>
    <rPh sb="0" eb="1">
      <t>エン</t>
    </rPh>
    <phoneticPr fontId="6"/>
  </si>
  <si>
    <t>振込明細</t>
    <rPh sb="0" eb="2">
      <t>フリコミ</t>
    </rPh>
    <rPh sb="2" eb="4">
      <t>メイサイ</t>
    </rPh>
    <phoneticPr fontId="6"/>
  </si>
  <si>
    <t>　※振り込み手数料はチーム負担となります</t>
    <rPh sb="2" eb="3">
      <t>フ</t>
    </rPh>
    <rPh sb="4" eb="5">
      <t>コ</t>
    </rPh>
    <rPh sb="6" eb="9">
      <t>テスウリョウ</t>
    </rPh>
    <rPh sb="13" eb="15">
      <t>フタン</t>
    </rPh>
    <phoneticPr fontId="6"/>
  </si>
  <si>
    <t>振り込み日</t>
    <rPh sb="0" eb="1">
      <t>フ</t>
    </rPh>
    <rPh sb="2" eb="3">
      <t>コ</t>
    </rPh>
    <rPh sb="4" eb="5">
      <t>ビ</t>
    </rPh>
    <phoneticPr fontId="6"/>
  </si>
  <si>
    <t>年</t>
    <rPh sb="0" eb="1">
      <t>ネン</t>
    </rPh>
    <phoneticPr fontId="6"/>
  </si>
  <si>
    <t>月</t>
    <rPh sb="0" eb="1">
      <t>ツキ</t>
    </rPh>
    <phoneticPr fontId="6"/>
  </si>
  <si>
    <t>日</t>
    <rPh sb="0" eb="1">
      <t>ヒ</t>
    </rPh>
    <phoneticPr fontId="6"/>
  </si>
  <si>
    <t>振込金額</t>
    <rPh sb="0" eb="2">
      <t>フリコミ</t>
    </rPh>
    <rPh sb="2" eb="4">
      <t>キンガク</t>
    </rPh>
    <phoneticPr fontId="6"/>
  </si>
  <si>
    <t>振込名義名</t>
    <rPh sb="0" eb="2">
      <t>フリコミ</t>
    </rPh>
    <rPh sb="2" eb="4">
      <t>メイギ</t>
    </rPh>
    <rPh sb="4" eb="5">
      <t>メイ</t>
    </rPh>
    <phoneticPr fontId="6"/>
  </si>
  <si>
    <t>なみはやマスターズ公認記録会    個人種目申込書</t>
    <rPh sb="9" eb="11">
      <t>コウニン</t>
    </rPh>
    <rPh sb="11" eb="13">
      <t>キロク</t>
    </rPh>
    <rPh sb="13" eb="14">
      <t>カイ</t>
    </rPh>
    <phoneticPr fontId="6"/>
  </si>
  <si>
    <t>氏　　名</t>
    <rPh sb="0" eb="1">
      <t>シ</t>
    </rPh>
    <rPh sb="3" eb="4">
      <t>ナ</t>
    </rPh>
    <phoneticPr fontId="6"/>
  </si>
  <si>
    <t>暦年齢</t>
    <rPh sb="0" eb="1">
      <t>コヨミ</t>
    </rPh>
    <rPh sb="1" eb="3">
      <t>ネンレイ</t>
    </rPh>
    <phoneticPr fontId="6"/>
  </si>
  <si>
    <t>種目①</t>
    <rPh sb="0" eb="2">
      <t>シュモク</t>
    </rPh>
    <phoneticPr fontId="6"/>
  </si>
  <si>
    <t>種目②</t>
    <rPh sb="0" eb="2">
      <t>シュモク</t>
    </rPh>
    <phoneticPr fontId="6"/>
  </si>
  <si>
    <t>参加する回</t>
    <rPh sb="0" eb="2">
      <t>サンカ</t>
    </rPh>
    <rPh sb="4" eb="5">
      <t>カイ</t>
    </rPh>
    <phoneticPr fontId="2"/>
  </si>
  <si>
    <t>最初に出場日を選択してください</t>
    <rPh sb="0" eb="2">
      <t>サイショ</t>
    </rPh>
    <rPh sb="3" eb="6">
      <t>シュツジョウビ</t>
    </rPh>
    <rPh sb="7" eb="9">
      <t>センタク</t>
    </rPh>
    <phoneticPr fontId="2"/>
  </si>
  <si>
    <t xml:space="preserve"> 住　所</t>
    <rPh sb="1" eb="2">
      <t>ジュウ</t>
    </rPh>
    <rPh sb="3" eb="4">
      <t>ショ</t>
    </rPh>
    <phoneticPr fontId="6"/>
  </si>
  <si>
    <t>種目数</t>
    <rPh sb="0" eb="3">
      <t>シュモクスウ</t>
    </rPh>
    <phoneticPr fontId="2"/>
  </si>
  <si>
    <t>円</t>
    <rPh sb="0" eb="1">
      <t>エン</t>
    </rPh>
    <phoneticPr fontId="2"/>
  </si>
  <si>
    <t>携帯電話番号</t>
    <rPh sb="0" eb="2">
      <t>ケイタイ</t>
    </rPh>
    <rPh sb="2" eb="6">
      <t>デンワバンゴウ</t>
    </rPh>
    <phoneticPr fontId="2"/>
  </si>
  <si>
    <t>緊急連絡先</t>
    <rPh sb="0" eb="5">
      <t>キンキュウレンラクサキ</t>
    </rPh>
    <phoneticPr fontId="2"/>
  </si>
  <si>
    <t>振込日</t>
    <rPh sb="0" eb="3">
      <t>フリコミビ</t>
    </rPh>
    <phoneticPr fontId="2"/>
  </si>
  <si>
    <t>振込名義名</t>
    <rPh sb="0" eb="2">
      <t>フリコミ</t>
    </rPh>
    <rPh sb="2" eb="4">
      <t>メイギ</t>
    </rPh>
    <rPh sb="4" eb="5">
      <t>メイ</t>
    </rPh>
    <phoneticPr fontId="2"/>
  </si>
  <si>
    <t>個人参加(未登録)</t>
    <rPh sb="0" eb="4">
      <t>コジンサンカ</t>
    </rPh>
    <rPh sb="5" eb="8">
      <t>ミトウロク</t>
    </rPh>
    <phoneticPr fontId="2"/>
  </si>
  <si>
    <t>個人参加</t>
    <rPh sb="0" eb="4">
      <t>コジンサンカ</t>
    </rPh>
    <phoneticPr fontId="2"/>
  </si>
  <si>
    <t>フリガナ</t>
    <phoneticPr fontId="2"/>
  </si>
  <si>
    <t>生年月日</t>
    <rPh sb="0" eb="4">
      <t>セイネンガッピ</t>
    </rPh>
    <phoneticPr fontId="6"/>
  </si>
  <si>
    <t>生年月日</t>
    <rPh sb="0" eb="4">
      <t>セイネンガッピ</t>
    </rPh>
    <phoneticPr fontId="2"/>
  </si>
  <si>
    <t>氏名カナ</t>
    <rPh sb="0" eb="2">
      <t>シメイ</t>
    </rPh>
    <phoneticPr fontId="2"/>
  </si>
  <si>
    <t>申込者名</t>
    <rPh sb="0" eb="3">
      <t>モウシコミシャ</t>
    </rPh>
    <rPh sb="3" eb="4">
      <t>メイ</t>
    </rPh>
    <phoneticPr fontId="6"/>
  </si>
  <si>
    <t>備考</t>
    <rPh sb="0" eb="2">
      <t>ビコウ</t>
    </rPh>
    <phoneticPr fontId="2"/>
  </si>
  <si>
    <t>振込先：大阪シティ信用金庫　本店営業部　普通　８１３１３９８　なみはやマスターズ水泳大会</t>
    <rPh sb="0" eb="3">
      <t>フリコミサキ</t>
    </rPh>
    <rPh sb="4" eb="6">
      <t>オオサカ</t>
    </rPh>
    <rPh sb="9" eb="11">
      <t>シンヨウ</t>
    </rPh>
    <rPh sb="11" eb="13">
      <t>キンコ</t>
    </rPh>
    <rPh sb="14" eb="16">
      <t>ホンテン</t>
    </rPh>
    <rPh sb="16" eb="18">
      <t>エイギョウ</t>
    </rPh>
    <rPh sb="18" eb="19">
      <t>ブ</t>
    </rPh>
    <rPh sb="20" eb="22">
      <t>フツウ</t>
    </rPh>
    <rPh sb="40" eb="42">
      <t>スイエイ</t>
    </rPh>
    <rPh sb="42" eb="44">
      <t>タイカイ</t>
    </rPh>
    <phoneticPr fontId="6"/>
  </si>
  <si>
    <t>申込金は、申し込み後３日以内にお振り込みください。定員になっている場合がありますので、必ずＨＰをご確認の上お申し込みおよびお振り込みをお願いいたします。定員となり、締め切りの案内が出ている場合はお受けできませんので予めご承知おきください。</t>
    <rPh sb="0" eb="2">
      <t>モウシコミ</t>
    </rPh>
    <rPh sb="2" eb="3">
      <t>キン</t>
    </rPh>
    <rPh sb="5" eb="6">
      <t>モウ</t>
    </rPh>
    <rPh sb="7" eb="8">
      <t>コ</t>
    </rPh>
    <rPh sb="9" eb="10">
      <t>ゴ</t>
    </rPh>
    <rPh sb="11" eb="14">
      <t>カイナイ</t>
    </rPh>
    <rPh sb="16" eb="17">
      <t>フ</t>
    </rPh>
    <rPh sb="18" eb="19">
      <t>コ</t>
    </rPh>
    <rPh sb="25" eb="27">
      <t>テイイン</t>
    </rPh>
    <rPh sb="33" eb="35">
      <t>バアイ</t>
    </rPh>
    <rPh sb="43" eb="44">
      <t>カナラ</t>
    </rPh>
    <rPh sb="49" eb="51">
      <t>カクニン</t>
    </rPh>
    <rPh sb="52" eb="53">
      <t>ウエ</t>
    </rPh>
    <rPh sb="54" eb="55">
      <t>モウ</t>
    </rPh>
    <rPh sb="56" eb="57">
      <t>コ</t>
    </rPh>
    <rPh sb="62" eb="63">
      <t>フ</t>
    </rPh>
    <rPh sb="64" eb="65">
      <t>コ</t>
    </rPh>
    <rPh sb="68" eb="69">
      <t>ネガ</t>
    </rPh>
    <rPh sb="76" eb="78">
      <t>テイイン</t>
    </rPh>
    <rPh sb="82" eb="83">
      <t>シ</t>
    </rPh>
    <rPh sb="84" eb="85">
      <t>キ</t>
    </rPh>
    <rPh sb="87" eb="89">
      <t>アンナイ</t>
    </rPh>
    <rPh sb="90" eb="91">
      <t>デ</t>
    </rPh>
    <rPh sb="94" eb="96">
      <t>バアイ</t>
    </rPh>
    <rPh sb="98" eb="99">
      <t>ウ</t>
    </rPh>
    <rPh sb="107" eb="108">
      <t>アラカジ</t>
    </rPh>
    <rPh sb="110" eb="112">
      <t>ショウチ</t>
    </rPh>
    <phoneticPr fontId="6"/>
  </si>
  <si>
    <t>未登録者専用</t>
    <rPh sb="0" eb="3">
      <t>ミトウロク</t>
    </rPh>
    <rPh sb="3" eb="4">
      <t>シャ</t>
    </rPh>
    <rPh sb="4" eb="6">
      <t>センヨウ</t>
    </rPh>
    <phoneticPr fontId="6"/>
  </si>
  <si>
    <t xml:space="preserve"> 25m自　由　形</t>
    <phoneticPr fontId="2"/>
  </si>
  <si>
    <t xml:space="preserve"> 50m自　由　形</t>
    <phoneticPr fontId="2"/>
  </si>
  <si>
    <t>100m自　由　形</t>
    <phoneticPr fontId="2"/>
  </si>
  <si>
    <t>200m自　由　形</t>
    <phoneticPr fontId="2"/>
  </si>
  <si>
    <t xml:space="preserve"> 25m背　泳　ぎ</t>
    <phoneticPr fontId="2"/>
  </si>
  <si>
    <t xml:space="preserve"> 50m背　泳　ぎ</t>
    <phoneticPr fontId="2"/>
  </si>
  <si>
    <t>100m背　泳　ぎ</t>
    <phoneticPr fontId="2"/>
  </si>
  <si>
    <t>200m背　泳　ぎ</t>
    <phoneticPr fontId="2"/>
  </si>
  <si>
    <t xml:space="preserve"> 25m平　泳　ぎ</t>
    <phoneticPr fontId="2"/>
  </si>
  <si>
    <t xml:space="preserve"> 50m平　泳　ぎ</t>
    <phoneticPr fontId="2"/>
  </si>
  <si>
    <t>100m平　泳　ぎ</t>
    <phoneticPr fontId="2"/>
  </si>
  <si>
    <t>200m平　泳　ぎ</t>
    <phoneticPr fontId="2"/>
  </si>
  <si>
    <t>100m個人メドレー</t>
    <phoneticPr fontId="2"/>
  </si>
  <si>
    <t>200m個人メドレー</t>
    <phoneticPr fontId="2"/>
  </si>
  <si>
    <t>400m　　　３，０００円</t>
    <rPh sb="12" eb="13">
      <t>エン</t>
    </rPh>
    <phoneticPr fontId="6"/>
  </si>
  <si>
    <t>備考　</t>
    <rPh sb="0" eb="2">
      <t>ビコウ</t>
    </rPh>
    <phoneticPr fontId="6"/>
  </si>
  <si>
    <t>Ver1.0</t>
    <phoneticPr fontId="2"/>
  </si>
  <si>
    <t>様</t>
    <rPh sb="0" eb="1">
      <t>サマ</t>
    </rPh>
    <phoneticPr fontId="2"/>
  </si>
  <si>
    <t>リレー種目</t>
    <rPh sb="3" eb="5">
      <t>シュモク</t>
    </rPh>
    <phoneticPr fontId="6"/>
  </si>
  <si>
    <t>申込合計金額</t>
    <rPh sb="0" eb="2">
      <t>モウシコミ</t>
    </rPh>
    <rPh sb="2" eb="4">
      <t>ゴウケイ</t>
    </rPh>
    <rPh sb="4" eb="6">
      <t>キンガク</t>
    </rPh>
    <phoneticPr fontId="2"/>
  </si>
  <si>
    <t>400m自　由　形</t>
    <phoneticPr fontId="2"/>
  </si>
  <si>
    <t>200m個人メドレー</t>
  </si>
  <si>
    <t>リレー種目数</t>
    <rPh sb="3" eb="5">
      <t>シュモク</t>
    </rPh>
    <rPh sb="5" eb="6">
      <t>スウ</t>
    </rPh>
    <phoneticPr fontId="2"/>
  </si>
  <si>
    <t>混合</t>
    <rPh sb="0" eb="2">
      <t>コンゴウ</t>
    </rPh>
    <phoneticPr fontId="2"/>
  </si>
  <si>
    <t>609999</t>
    <phoneticPr fontId="2"/>
  </si>
  <si>
    <t>800m自　由　形</t>
    <phoneticPr fontId="2"/>
  </si>
  <si>
    <t>←申込締切日</t>
    <rPh sb="1" eb="3">
      <t>モウシコミ</t>
    </rPh>
    <rPh sb="3" eb="6">
      <t>シメキリビ</t>
    </rPh>
    <phoneticPr fontId="2"/>
  </si>
  <si>
    <r>
      <t>　※お振り込み名は　</t>
    </r>
    <r>
      <rPr>
        <b/>
        <sz val="11"/>
        <color theme="1"/>
        <rFont val="ＭＳ ゴシック"/>
        <family val="3"/>
        <charset val="128"/>
      </rPr>
      <t>１２＋９９＋選手名</t>
    </r>
    <r>
      <rPr>
        <sz val="11"/>
        <color theme="1"/>
        <rFont val="ＭＳ ゴシック"/>
        <family val="3"/>
        <charset val="128"/>
      </rPr>
      <t>　で振り込んでください</t>
    </r>
    <phoneticPr fontId="6"/>
  </si>
  <si>
    <t>なみはや短水路公認記録会2026</t>
    <rPh sb="4" eb="7">
      <t>タンスイロ</t>
    </rPh>
    <rPh sb="7" eb="12">
      <t>コウニンキロクカイ</t>
    </rPh>
    <phoneticPr fontId="2"/>
  </si>
  <si>
    <t>200m以下　２，０００円</t>
    <rPh sb="4" eb="6">
      <t>イカ</t>
    </rPh>
    <rPh sb="12" eb="13">
      <t>エン</t>
    </rPh>
    <phoneticPr fontId="6"/>
  </si>
  <si>
    <t>400m　　　４，０００円</t>
    <rPh sb="12" eb="13">
      <t>エン</t>
    </rPh>
    <phoneticPr fontId="6"/>
  </si>
  <si>
    <t>800m　　　６，０００円</t>
    <rPh sb="12" eb="13">
      <t>エン</t>
    </rPh>
    <phoneticPr fontId="6"/>
  </si>
  <si>
    <t>namihaya2026@tdsystem.co.jp</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</si>
</sst>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lt;100]0.00;0&quot;:&quot;00.00"/>
    <numFmt numFmtId="177" formatCode="yyyy&quot;年&quot;m&quot;月&quot;d&quot;日(&quot;aaa&quot;)&quot;"/>
    <numFmt numFmtId="178" formatCode="[$-F800]dddd\,\ mmmm\ dd\,\ yyyy"/>
  </numFmts>
  <fonts count="48" x14ac:knownFonts="1">
    <font>
      <sz val="10"/>
      <name val="ＭＳ 明朝"/>
      <family val="1"/>
      <charset val="128"/>
    </font>
    <font>
      <sz val="10"/>
      <name val="ＭＳ 明朝"/>
      <family val="1"/>
      <charset val="128"/>
    </font>
    <font>
      <sz val="6"/>
      <name val="ＭＳ 明朝"/>
      <family val="1"/>
      <charset val="128"/>
    </font>
    <font>
      <sz val="12"/>
      <name val="ＭＳ 明朝"/>
      <family val="1"/>
      <charset val="128"/>
    </font>
    <font>
      <b/>
      <sz val="16"/>
      <name val="ＭＳ 明朝"/>
      <family val="1"/>
      <charset val="128"/>
    </font>
    <font>
      <b/>
      <sz val="12"/>
      <name val="ＭＳ 明朝"/>
      <family val="1"/>
      <charset val="128"/>
    </font>
    <font>
      <sz val="6"/>
      <name val="ＭＳ Ｐゴシック"/>
      <family val="3"/>
      <charset val="128"/>
    </font>
    <font>
      <sz val="10"/>
      <color indexed="8"/>
      <name val="ＭＳ Ｐ明朝"/>
      <family val="1"/>
      <charset val="128"/>
    </font>
    <font>
      <sz val="14"/>
      <name val="ＭＳ 明朝"/>
      <family val="1"/>
      <charset val="128"/>
    </font>
    <font>
      <sz val="20"/>
      <name val="ＭＳ ゴシック"/>
      <family val="3"/>
      <charset val="128"/>
    </font>
    <font>
      <sz val="14"/>
      <name val="ＭＳ ゴシック"/>
      <family val="3"/>
      <charset val="128"/>
    </font>
    <font>
      <sz val="16"/>
      <name val="ＭＳ Ｐゴシック"/>
      <family val="3"/>
      <charset val="128"/>
    </font>
    <font>
      <sz val="11"/>
      <color theme="1"/>
      <name val="ＭＳ Ｐゴシック"/>
      <family val="3"/>
      <charset val="128"/>
      <scheme val="minor"/>
    </font>
    <font>
      <sz val="11"/>
      <name val="ＭＳ Ｐゴシック"/>
      <family val="3"/>
      <charset val="128"/>
    </font>
    <font>
      <b/>
      <sz val="20"/>
      <name val="HGP創英角ｺﾞｼｯｸUB"/>
      <family val="3"/>
      <charset val="128"/>
    </font>
    <font>
      <b/>
      <sz val="14"/>
      <name val="ＭＳ ゴシック"/>
      <family val="3"/>
      <charset val="128"/>
    </font>
    <font>
      <b/>
      <sz val="11"/>
      <name val="ＭＳ ゴシック"/>
      <family val="3"/>
      <charset val="128"/>
    </font>
    <font>
      <sz val="11"/>
      <name val="ＭＳ ゴシック"/>
      <family val="3"/>
      <charset val="128"/>
    </font>
    <font>
      <sz val="12"/>
      <name val="ＭＳ ゴシック"/>
      <family val="3"/>
      <charset val="128"/>
    </font>
    <font>
      <b/>
      <sz val="16"/>
      <color theme="0"/>
      <name val="ＭＳ ゴシック"/>
      <family val="3"/>
      <charset val="128"/>
    </font>
    <font>
      <sz val="12"/>
      <name val="HG丸ｺﾞｼｯｸM-PRO"/>
      <family val="3"/>
      <charset val="128"/>
    </font>
    <font>
      <sz val="11"/>
      <name val="HG丸ｺﾞｼｯｸM-PRO"/>
      <family val="3"/>
      <charset val="128"/>
    </font>
    <font>
      <b/>
      <sz val="11"/>
      <color theme="0"/>
      <name val="ＭＳ ゴシック"/>
      <family val="3"/>
      <charset val="128"/>
    </font>
    <font>
      <b/>
      <sz val="12"/>
      <color theme="0"/>
      <name val="ＭＳ ゴシック"/>
      <family val="3"/>
      <charset val="128"/>
    </font>
    <font>
      <sz val="11"/>
      <color theme="1"/>
      <name val="ＭＳ ゴシック"/>
      <family val="3"/>
      <charset val="128"/>
    </font>
    <font>
      <b/>
      <sz val="16"/>
      <color theme="1"/>
      <name val="ＭＳ ゴシック"/>
      <family val="3"/>
      <charset val="128"/>
    </font>
    <font>
      <b/>
      <sz val="12"/>
      <color theme="1"/>
      <name val="ＭＳ ゴシック"/>
      <family val="3"/>
      <charset val="128"/>
    </font>
    <font>
      <b/>
      <sz val="18"/>
      <name val="ＭＳ Ｐゴシック"/>
      <family val="3"/>
      <charset val="128"/>
    </font>
    <font>
      <b/>
      <sz val="12"/>
      <name val="ＭＳ Ｐゴシック"/>
      <family val="3"/>
      <charset val="128"/>
    </font>
    <font>
      <sz val="12"/>
      <name val="ＭＳ Ｐゴシック"/>
      <family val="3"/>
      <charset val="128"/>
    </font>
    <font>
      <sz val="20"/>
      <name val="ＭＳ 明朝"/>
      <family val="1"/>
      <charset val="128"/>
    </font>
    <font>
      <sz val="16"/>
      <name val="ＭＳ ゴシック"/>
      <family val="3"/>
      <charset val="128"/>
    </font>
    <font>
      <sz val="10"/>
      <name val="ＭＳ ゴシック"/>
      <family val="3"/>
      <charset val="128"/>
    </font>
    <font>
      <b/>
      <sz val="10"/>
      <name val="ＭＳ ゴシック"/>
      <family val="3"/>
      <charset val="128"/>
    </font>
    <font>
      <b/>
      <sz val="20"/>
      <name val="ＭＳ 明朝"/>
      <family val="1"/>
      <charset val="128"/>
    </font>
    <font>
      <b/>
      <sz val="22"/>
      <name val="ＭＳ 明朝"/>
      <family val="1"/>
      <charset val="128"/>
    </font>
    <font>
      <sz val="20"/>
      <name val="ＭＳ Ｐゴシック"/>
      <family val="3"/>
      <charset val="128"/>
    </font>
    <font>
      <b/>
      <sz val="26"/>
      <name val="ＭＳ 明朝"/>
      <family val="1"/>
      <charset val="128"/>
    </font>
    <font>
      <sz val="24"/>
      <name val="ＭＳ Ｐゴシック"/>
      <family val="3"/>
      <charset val="128"/>
    </font>
    <font>
      <b/>
      <sz val="28"/>
      <name val="ＭＳ Ｐゴシック"/>
      <family val="3"/>
      <charset val="128"/>
    </font>
    <font>
      <sz val="10"/>
      <name val="HG丸ｺﾞｼｯｸM-PRO"/>
      <family val="3"/>
      <charset val="128"/>
    </font>
    <font>
      <sz val="11"/>
      <color theme="0"/>
      <name val="ＭＳ ゴシック"/>
      <family val="3"/>
      <charset val="128"/>
    </font>
    <font>
      <b/>
      <sz val="48"/>
      <name val="ＭＳ Ｐゴシック"/>
      <family val="3"/>
      <charset val="128"/>
    </font>
    <font>
      <b/>
      <sz val="36"/>
      <name val="ＭＳ Ｐゴシック"/>
      <family val="3"/>
      <charset val="128"/>
    </font>
    <font>
      <b/>
      <sz val="72"/>
      <name val="ＭＳ Ｐゴシック"/>
      <family val="3"/>
      <charset val="128"/>
    </font>
    <font>
      <b/>
      <sz val="22"/>
      <name val="ＭＳ Ｐゴシック"/>
      <family val="3"/>
      <charset val="128"/>
    </font>
    <font>
      <sz val="36"/>
      <name val="ＭＳ Ｐゴシック"/>
      <family val="3"/>
      <charset val="128"/>
    </font>
    <font>
      <b/>
      <sz val="11"/>
      <color theme="1"/>
      <name val="ＭＳ ゴシック"/>
      <family val="3"/>
      <charset val="128"/>
    </font>
  </fonts>
  <fills count="6">
    <fill>
      <patternFill patternType="none"/>
    </fill>
    <fill>
      <patternFill patternType="gray125"/>
    </fill>
    <fill>
      <patternFill patternType="solid">
        <fgColor rgb="FFFFCCFF"/>
        <bgColor indexed="64"/>
      </patternFill>
    </fill>
    <fill>
      <patternFill patternType="solid">
        <fgColor rgb="FFCCFFCC"/>
        <bgColor indexed="64"/>
      </patternFill>
    </fill>
    <fill>
      <patternFill patternType="solid">
        <fgColor rgb="FFFFFFCC"/>
        <bgColor indexed="64"/>
      </patternFill>
    </fill>
    <fill>
      <patternFill patternType="solid">
        <fgColor theme="0" tint="-0.49998474074526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dashed">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2" fillId="0" borderId="0">
      <alignment vertical="center"/>
    </xf>
    <xf numFmtId="0" fontId="13" fillId="0" borderId="0">
      <alignment vertical="center"/>
    </xf>
  </cellStyleXfs>
  <cellXfs count="222">
    <xf numFmtId="0" fontId="0" fillId="0" borderId="0" xfId="0">
      <alignment vertical="center"/>
    </xf>
    <xf numFmtId="1" fontId="0" fillId="0" borderId="0" xfId="0" applyNumberFormat="1">
      <alignment vertical="center"/>
    </xf>
    <xf numFmtId="49" fontId="0" fillId="0" borderId="0" xfId="0" applyNumberFormat="1">
      <alignment vertical="center"/>
    </xf>
    <xf numFmtId="14" fontId="0" fillId="0" borderId="0" xfId="0" applyNumberFormat="1">
      <alignment vertical="center"/>
    </xf>
    <xf numFmtId="0" fontId="0" fillId="0" borderId="0" xfId="0" applyAlignment="1">
      <alignment horizontal="center" vertical="center"/>
    </xf>
    <xf numFmtId="0" fontId="0" fillId="0" borderId="4" xfId="0" applyBorder="1">
      <alignment vertical="center"/>
    </xf>
    <xf numFmtId="0" fontId="7" fillId="0" borderId="0" xfId="0" applyFont="1">
      <alignment vertical="center"/>
    </xf>
    <xf numFmtId="0" fontId="0" fillId="0" borderId="0" xfId="0" applyAlignment="1">
      <alignment horizontal="left" vertical="center"/>
    </xf>
    <xf numFmtId="0" fontId="0" fillId="3" borderId="0" xfId="0" applyFill="1">
      <alignment vertical="center"/>
    </xf>
    <xf numFmtId="38" fontId="0" fillId="0" borderId="0" xfId="1" applyFont="1">
      <alignment vertical="center"/>
    </xf>
    <xf numFmtId="3" fontId="0" fillId="0" borderId="0" xfId="0" applyNumberFormat="1">
      <alignment vertical="center"/>
    </xf>
    <xf numFmtId="0" fontId="7" fillId="0" borderId="4" xfId="0" applyFont="1" applyBorder="1">
      <alignment vertical="center"/>
    </xf>
    <xf numFmtId="0" fontId="0" fillId="0" borderId="4" xfId="0" applyBorder="1" applyAlignment="1">
      <alignment horizontal="center" vertical="center"/>
    </xf>
    <xf numFmtId="56" fontId="3" fillId="0" borderId="0" xfId="0" applyNumberFormat="1" applyFont="1">
      <alignment vertical="center"/>
    </xf>
    <xf numFmtId="177" fontId="3" fillId="0" borderId="0" xfId="0" applyNumberFormat="1" applyFont="1">
      <alignment vertical="center"/>
    </xf>
    <xf numFmtId="0" fontId="5" fillId="0" borderId="6" xfId="0" applyFont="1" applyBorder="1" applyAlignment="1">
      <alignment horizontal="right" vertical="center"/>
    </xf>
    <xf numFmtId="0" fontId="15" fillId="0" borderId="0" xfId="3" applyFont="1">
      <alignment vertical="center"/>
    </xf>
    <xf numFmtId="0" fontId="14" fillId="0" borderId="0" xfId="3" applyFont="1" applyAlignment="1">
      <alignment horizontal="center" vertical="center"/>
    </xf>
    <xf numFmtId="0" fontId="16" fillId="0" borderId="0" xfId="3" applyFont="1">
      <alignment vertical="center"/>
    </xf>
    <xf numFmtId="0" fontId="17" fillId="0" borderId="0" xfId="3" applyFont="1">
      <alignment vertical="center"/>
    </xf>
    <xf numFmtId="0" fontId="16" fillId="0" borderId="7" xfId="3" applyFont="1" applyBorder="1">
      <alignment vertical="center"/>
    </xf>
    <xf numFmtId="0" fontId="17" fillId="0" borderId="6" xfId="3" applyFont="1" applyBorder="1">
      <alignment vertical="center"/>
    </xf>
    <xf numFmtId="0" fontId="19" fillId="5" borderId="7" xfId="3" applyFont="1" applyFill="1" applyBorder="1" applyAlignment="1">
      <alignment horizontal="left" vertical="center"/>
    </xf>
    <xf numFmtId="0" fontId="19" fillId="5" borderId="6" xfId="3" applyFont="1" applyFill="1" applyBorder="1" applyAlignment="1">
      <alignment horizontal="left" vertical="center"/>
    </xf>
    <xf numFmtId="0" fontId="19" fillId="5" borderId="8" xfId="3" applyFont="1" applyFill="1" applyBorder="1" applyAlignment="1">
      <alignment horizontal="left" vertical="center"/>
    </xf>
    <xf numFmtId="49" fontId="17" fillId="0" borderId="0" xfId="3" applyNumberFormat="1" applyFont="1">
      <alignment vertical="center"/>
    </xf>
    <xf numFmtId="0" fontId="20" fillId="0" borderId="6" xfId="3" applyFont="1" applyBorder="1">
      <alignment vertical="center"/>
    </xf>
    <xf numFmtId="0" fontId="32" fillId="0" borderId="0" xfId="3" applyFont="1">
      <alignment vertical="center"/>
    </xf>
    <xf numFmtId="0" fontId="33" fillId="0" borderId="1" xfId="3" applyFont="1" applyBorder="1">
      <alignment vertical="center"/>
    </xf>
    <xf numFmtId="0" fontId="21" fillId="0" borderId="0" xfId="3" applyFont="1" applyAlignment="1"/>
    <xf numFmtId="0" fontId="18" fillId="0" borderId="6" xfId="3" applyFont="1" applyBorder="1">
      <alignment vertical="center"/>
    </xf>
    <xf numFmtId="0" fontId="18" fillId="0" borderId="8" xfId="3" applyFont="1" applyBorder="1" applyAlignment="1">
      <alignment horizontal="right" vertical="center"/>
    </xf>
    <xf numFmtId="0" fontId="18" fillId="0" borderId="0" xfId="3" applyFont="1">
      <alignment vertical="center"/>
    </xf>
    <xf numFmtId="0" fontId="18" fillId="0" borderId="12" xfId="3" applyFont="1" applyBorder="1" applyAlignment="1">
      <alignment horizontal="right" vertical="center"/>
    </xf>
    <xf numFmtId="0" fontId="23" fillId="5" borderId="6" xfId="3" applyFont="1" applyFill="1" applyBorder="1" applyAlignment="1">
      <alignment horizontal="left" vertical="center"/>
    </xf>
    <xf numFmtId="0" fontId="19" fillId="5" borderId="10" xfId="3" applyFont="1" applyFill="1" applyBorder="1" applyAlignment="1">
      <alignment horizontal="left" vertical="center"/>
    </xf>
    <xf numFmtId="0" fontId="19" fillId="5" borderId="3" xfId="3" applyFont="1" applyFill="1" applyBorder="1" applyAlignment="1">
      <alignment horizontal="left" vertical="center"/>
    </xf>
    <xf numFmtId="0" fontId="23" fillId="5" borderId="3" xfId="3" applyFont="1" applyFill="1" applyBorder="1" applyAlignment="1">
      <alignment horizontal="left" vertical="center"/>
    </xf>
    <xf numFmtId="0" fontId="19" fillId="5" borderId="11" xfId="3" applyFont="1" applyFill="1" applyBorder="1" applyAlignment="1">
      <alignment horizontal="left" vertical="center"/>
    </xf>
    <xf numFmtId="0" fontId="25" fillId="0" borderId="0" xfId="3" applyFont="1" applyAlignment="1">
      <alignment horizontal="left" vertical="center"/>
    </xf>
    <xf numFmtId="0" fontId="26" fillId="0" borderId="0" xfId="3" applyFont="1" applyAlignment="1">
      <alignment horizontal="left" vertical="center"/>
    </xf>
    <xf numFmtId="0" fontId="25" fillId="0" borderId="12" xfId="3" applyFont="1" applyBorder="1" applyAlignment="1">
      <alignment horizontal="left" vertical="center"/>
    </xf>
    <xf numFmtId="0" fontId="25" fillId="0" borderId="4" xfId="3" applyFont="1" applyBorder="1" applyAlignment="1">
      <alignment horizontal="left" vertical="center"/>
    </xf>
    <xf numFmtId="0" fontId="26" fillId="0" borderId="4" xfId="3" applyFont="1" applyBorder="1" applyAlignment="1">
      <alignment horizontal="left" vertical="center"/>
    </xf>
    <xf numFmtId="0" fontId="18" fillId="0" borderId="3" xfId="3" applyFont="1" applyBorder="1">
      <alignment vertical="center"/>
    </xf>
    <xf numFmtId="0" fontId="18" fillId="0" borderId="8" xfId="3" applyFont="1" applyBorder="1">
      <alignment vertical="center"/>
    </xf>
    <xf numFmtId="0" fontId="13" fillId="0" borderId="0" xfId="3">
      <alignment vertical="center"/>
    </xf>
    <xf numFmtId="178" fontId="0" fillId="0" borderId="0" xfId="0" applyNumberFormat="1">
      <alignment vertical="center"/>
    </xf>
    <xf numFmtId="0" fontId="18" fillId="0" borderId="6" xfId="3" applyFont="1" applyBorder="1" applyAlignment="1">
      <alignment horizontal="center" vertical="center"/>
    </xf>
    <xf numFmtId="0" fontId="18" fillId="0" borderId="8" xfId="3" applyFont="1" applyBorder="1" applyAlignment="1">
      <alignment horizontal="center" vertical="center"/>
    </xf>
    <xf numFmtId="0" fontId="18" fillId="0" borderId="7" xfId="3" applyFont="1" applyBorder="1" applyAlignment="1">
      <alignment horizontal="center" vertical="center"/>
    </xf>
    <xf numFmtId="0" fontId="30" fillId="2" borderId="7" xfId="0" applyFont="1" applyFill="1" applyBorder="1" applyAlignment="1" applyProtection="1">
      <alignment horizontal="center" vertical="center" shrinkToFit="1"/>
      <protection locked="0"/>
    </xf>
    <xf numFmtId="0" fontId="30" fillId="2" borderId="6" xfId="0" applyFont="1" applyFill="1" applyBorder="1" applyAlignment="1" applyProtection="1">
      <alignment horizontal="center" vertical="center" shrinkToFit="1"/>
      <protection locked="0"/>
    </xf>
    <xf numFmtId="0" fontId="30" fillId="2" borderId="8" xfId="0" applyFont="1" applyFill="1" applyBorder="1" applyAlignment="1" applyProtection="1">
      <alignment horizontal="center" vertical="center" shrinkToFit="1"/>
      <protection locked="0"/>
    </xf>
    <xf numFmtId="0" fontId="17" fillId="0" borderId="0" xfId="0" applyFont="1">
      <alignment vertical="center"/>
    </xf>
    <xf numFmtId="0" fontId="16" fillId="0" borderId="5" xfId="0" applyFont="1" applyBorder="1" applyAlignment="1">
      <alignment horizontal="center" vertical="center"/>
    </xf>
    <xf numFmtId="0" fontId="24" fillId="0" borderId="2" xfId="0" applyFont="1" applyBorder="1" applyAlignment="1">
      <alignment horizontal="left" vertical="center"/>
    </xf>
    <xf numFmtId="0" fontId="24" fillId="0" borderId="5" xfId="0" applyFont="1" applyBorder="1" applyAlignment="1">
      <alignment horizontal="left" vertical="center"/>
    </xf>
    <xf numFmtId="0" fontId="11" fillId="0" borderId="0" xfId="0" applyFont="1">
      <alignment vertical="center"/>
    </xf>
    <xf numFmtId="0" fontId="11" fillId="0" borderId="0" xfId="0" applyFont="1" applyAlignment="1">
      <alignment horizontal="center" vertical="center"/>
    </xf>
    <xf numFmtId="0" fontId="10" fillId="0" borderId="0" xfId="3" applyFont="1">
      <alignment vertical="center"/>
    </xf>
    <xf numFmtId="0" fontId="1" fillId="0" borderId="3" xfId="0" applyFont="1" applyBorder="1">
      <alignment vertical="center"/>
    </xf>
    <xf numFmtId="0" fontId="1" fillId="0" borderId="11" xfId="0" applyFont="1" applyBorder="1">
      <alignment vertical="center"/>
    </xf>
    <xf numFmtId="0" fontId="0" fillId="0" borderId="12" xfId="0" applyBorder="1">
      <alignment vertical="center"/>
    </xf>
    <xf numFmtId="0" fontId="1" fillId="0" borderId="12" xfId="0" applyFont="1" applyBorder="1">
      <alignment vertical="center"/>
    </xf>
    <xf numFmtId="0" fontId="18" fillId="0" borderId="5" xfId="3" applyFont="1" applyBorder="1">
      <alignment vertical="center"/>
    </xf>
    <xf numFmtId="0" fontId="18" fillId="0" borderId="4" xfId="3" applyFont="1" applyBorder="1">
      <alignment vertical="center"/>
    </xf>
    <xf numFmtId="0" fontId="17" fillId="0" borderId="4" xfId="3" applyFont="1" applyBorder="1">
      <alignment vertical="center"/>
    </xf>
    <xf numFmtId="0" fontId="18" fillId="0" borderId="4" xfId="3" applyFont="1" applyBorder="1" applyAlignment="1">
      <alignment horizontal="right" vertical="center"/>
    </xf>
    <xf numFmtId="0" fontId="18" fillId="0" borderId="2" xfId="3" applyFont="1" applyBorder="1">
      <alignment vertical="center"/>
    </xf>
    <xf numFmtId="0" fontId="22" fillId="5" borderId="3" xfId="3" applyFont="1" applyFill="1" applyBorder="1" applyAlignment="1">
      <alignment horizontal="left" vertical="center"/>
    </xf>
    <xf numFmtId="0" fontId="22" fillId="5" borderId="4" xfId="0" applyFont="1" applyFill="1" applyBorder="1">
      <alignment vertical="center"/>
    </xf>
    <xf numFmtId="0" fontId="41" fillId="5" borderId="4" xfId="0" applyFont="1" applyFill="1" applyBorder="1">
      <alignment vertical="center"/>
    </xf>
    <xf numFmtId="0" fontId="41" fillId="5" borderId="9" xfId="0" applyFont="1" applyFill="1" applyBorder="1">
      <alignment vertical="center"/>
    </xf>
    <xf numFmtId="0" fontId="1" fillId="0" borderId="9" xfId="0" applyFont="1" applyBorder="1">
      <alignment vertical="center"/>
    </xf>
    <xf numFmtId="0" fontId="27" fillId="0" borderId="0" xfId="3" applyFont="1" applyAlignment="1">
      <alignment horizontal="center" vertical="center" shrinkToFit="1"/>
    </xf>
    <xf numFmtId="0" fontId="13" fillId="0" borderId="0" xfId="3" applyAlignment="1">
      <alignment shrinkToFit="1"/>
    </xf>
    <xf numFmtId="49" fontId="42" fillId="0" borderId="0" xfId="3" applyNumberFormat="1" applyFont="1" applyAlignment="1">
      <alignment horizontal="left" vertical="center" shrinkToFit="1"/>
    </xf>
    <xf numFmtId="0" fontId="42" fillId="0" borderId="0" xfId="3" applyFont="1" applyAlignment="1">
      <alignment horizontal="center" vertical="center" shrinkToFit="1"/>
    </xf>
    <xf numFmtId="0" fontId="45" fillId="0" borderId="0" xfId="3" applyFont="1" applyAlignment="1">
      <alignment vertical="center" shrinkToFit="1"/>
    </xf>
    <xf numFmtId="0" fontId="27" fillId="0" borderId="10" xfId="3" applyFont="1" applyBorder="1" applyAlignment="1">
      <alignment horizontal="center" vertical="center" shrinkToFit="1"/>
    </xf>
    <xf numFmtId="0" fontId="27" fillId="0" borderId="3" xfId="3" applyFont="1" applyBorder="1" applyAlignment="1">
      <alignment horizontal="center" vertical="center" shrinkToFit="1"/>
    </xf>
    <xf numFmtId="0" fontId="27" fillId="0" borderId="11" xfId="3" applyFont="1" applyBorder="1" applyAlignment="1">
      <alignment horizontal="center" vertical="center" shrinkToFit="1"/>
    </xf>
    <xf numFmtId="0" fontId="28" fillId="0" borderId="0" xfId="3" applyFont="1" applyAlignment="1">
      <alignment vertical="center" shrinkToFit="1"/>
    </xf>
    <xf numFmtId="0" fontId="29" fillId="0" borderId="2" xfId="3" applyFont="1" applyBorder="1" applyAlignment="1">
      <alignment shrinkToFit="1"/>
    </xf>
    <xf numFmtId="177" fontId="35" fillId="0" borderId="12" xfId="0" applyNumberFormat="1" applyFont="1" applyBorder="1" applyAlignment="1">
      <alignment vertical="center" shrinkToFit="1"/>
    </xf>
    <xf numFmtId="0" fontId="29" fillId="0" borderId="0" xfId="3" applyFont="1" applyAlignment="1">
      <alignment shrinkToFit="1"/>
    </xf>
    <xf numFmtId="177" fontId="37" fillId="0" borderId="2" xfId="0" applyNumberFormat="1" applyFont="1" applyBorder="1" applyAlignment="1">
      <alignment vertical="center" shrinkToFit="1"/>
    </xf>
    <xf numFmtId="177" fontId="37" fillId="0" borderId="5" xfId="0" applyNumberFormat="1" applyFont="1" applyBorder="1" applyAlignment="1">
      <alignment vertical="center" shrinkToFit="1"/>
    </xf>
    <xf numFmtId="0" fontId="38" fillId="0" borderId="4" xfId="3" applyFont="1" applyBorder="1" applyAlignment="1">
      <alignment shrinkToFit="1"/>
    </xf>
    <xf numFmtId="177" fontId="37" fillId="0" borderId="4" xfId="0" applyNumberFormat="1" applyFont="1" applyBorder="1" applyAlignment="1">
      <alignment vertical="center" shrinkToFit="1"/>
    </xf>
    <xf numFmtId="177" fontId="35" fillId="0" borderId="4" xfId="0" applyNumberFormat="1" applyFont="1" applyBorder="1" applyAlignment="1">
      <alignment vertical="center" shrinkToFit="1"/>
    </xf>
    <xf numFmtId="177" fontId="35" fillId="0" borderId="9" xfId="0" applyNumberFormat="1" applyFont="1" applyBorder="1" applyAlignment="1">
      <alignment vertical="center" shrinkToFit="1"/>
    </xf>
    <xf numFmtId="177" fontId="37" fillId="0" borderId="0" xfId="0" applyNumberFormat="1" applyFont="1" applyAlignment="1">
      <alignment vertical="center" shrinkToFit="1"/>
    </xf>
    <xf numFmtId="0" fontId="38" fillId="0" borderId="0" xfId="3" applyFont="1" applyAlignment="1">
      <alignment shrinkToFit="1"/>
    </xf>
    <xf numFmtId="177" fontId="35" fillId="0" borderId="0" xfId="0" applyNumberFormat="1" applyFont="1" applyAlignment="1">
      <alignment vertical="center" shrinkToFit="1"/>
    </xf>
    <xf numFmtId="0" fontId="18" fillId="0" borderId="12" xfId="3" applyFont="1" applyBorder="1">
      <alignment vertical="center"/>
    </xf>
    <xf numFmtId="0" fontId="18" fillId="0" borderId="9" xfId="3" applyFont="1" applyBorder="1">
      <alignment vertical="center"/>
    </xf>
    <xf numFmtId="0" fontId="18" fillId="0" borderId="6" xfId="3" applyFont="1" applyBorder="1" applyAlignment="1">
      <alignment horizontal="right" vertical="center"/>
    </xf>
    <xf numFmtId="0" fontId="18" fillId="0" borderId="10" xfId="3" applyFont="1" applyBorder="1">
      <alignment vertical="center"/>
    </xf>
    <xf numFmtId="0" fontId="17" fillId="0" borderId="3" xfId="3" applyFont="1" applyBorder="1">
      <alignment vertical="center"/>
    </xf>
    <xf numFmtId="0" fontId="17" fillId="0" borderId="11" xfId="3" applyFont="1" applyBorder="1">
      <alignment vertical="center"/>
    </xf>
    <xf numFmtId="0" fontId="31" fillId="0" borderId="0" xfId="3" applyFont="1">
      <alignment vertical="center"/>
    </xf>
    <xf numFmtId="0" fontId="31" fillId="0" borderId="0" xfId="3" applyFont="1" applyAlignment="1">
      <alignment horizontal="right" vertical="center"/>
    </xf>
    <xf numFmtId="0" fontId="31" fillId="0" borderId="3" xfId="3" applyFont="1" applyBorder="1" applyAlignment="1">
      <alignment horizontal="center" vertical="center"/>
    </xf>
    <xf numFmtId="0" fontId="31" fillId="2" borderId="6" xfId="3" applyFont="1" applyFill="1" applyBorder="1" applyAlignment="1" applyProtection="1">
      <alignment horizontal="center" vertical="center"/>
      <protection locked="0"/>
    </xf>
    <xf numFmtId="0" fontId="18" fillId="0" borderId="3" xfId="3" applyFont="1" applyBorder="1" applyAlignment="1">
      <alignment horizontal="center" vertical="center"/>
    </xf>
    <xf numFmtId="0" fontId="18" fillId="0" borderId="6" xfId="3" applyFont="1" applyBorder="1" applyAlignment="1">
      <alignment horizontal="center" vertical="center"/>
    </xf>
    <xf numFmtId="0" fontId="31" fillId="0" borderId="4" xfId="3" applyFont="1" applyBorder="1" applyAlignment="1">
      <alignment horizontal="center" vertical="center"/>
    </xf>
    <xf numFmtId="0" fontId="18" fillId="0" borderId="4" xfId="3" applyFont="1" applyBorder="1" applyAlignment="1">
      <alignment horizontal="center" vertical="center"/>
    </xf>
    <xf numFmtId="0" fontId="31" fillId="0" borderId="0" xfId="3" applyFont="1" applyAlignment="1">
      <alignment horizontal="center" vertical="center"/>
    </xf>
    <xf numFmtId="0" fontId="18" fillId="0" borderId="0" xfId="3" applyFont="1" applyAlignment="1">
      <alignment horizontal="center" vertical="center"/>
    </xf>
    <xf numFmtId="0" fontId="31" fillId="0" borderId="6" xfId="3" applyFont="1" applyBorder="1" applyAlignment="1">
      <alignment horizontal="right" vertical="center"/>
    </xf>
    <xf numFmtId="0" fontId="31" fillId="0" borderId="4" xfId="3" applyFont="1" applyBorder="1" applyAlignment="1">
      <alignment horizontal="right" vertical="center"/>
    </xf>
    <xf numFmtId="0" fontId="18" fillId="0" borderId="7" xfId="3" applyFont="1" applyBorder="1" applyAlignment="1">
      <alignment horizontal="center" vertical="center" shrinkToFit="1"/>
    </xf>
    <xf numFmtId="0" fontId="18" fillId="0" borderId="6" xfId="3" applyFont="1" applyBorder="1" applyAlignment="1">
      <alignment horizontal="center" vertical="center" shrinkToFit="1"/>
    </xf>
    <xf numFmtId="0" fontId="18" fillId="0" borderId="8" xfId="3" applyFont="1" applyBorder="1" applyAlignment="1">
      <alignment horizontal="center" vertical="center" shrinkToFit="1"/>
    </xf>
    <xf numFmtId="0" fontId="31" fillId="0" borderId="7" xfId="3" applyFont="1" applyBorder="1" applyAlignment="1">
      <alignment horizontal="center" vertical="center"/>
    </xf>
    <xf numFmtId="0" fontId="31" fillId="0" borderId="6" xfId="3" applyFont="1" applyBorder="1" applyAlignment="1">
      <alignment horizontal="center" vertical="center"/>
    </xf>
    <xf numFmtId="0" fontId="18" fillId="0" borderId="7" xfId="3" applyFont="1" applyBorder="1" applyAlignment="1">
      <alignment horizontal="center" vertical="center"/>
    </xf>
    <xf numFmtId="0" fontId="18" fillId="0" borderId="8" xfId="3" applyFont="1" applyBorder="1" applyAlignment="1">
      <alignment horizontal="center" vertical="center"/>
    </xf>
    <xf numFmtId="0" fontId="18" fillId="0" borderId="10" xfId="3" applyFont="1" applyBorder="1" applyAlignment="1">
      <alignment horizontal="center" vertical="center" shrinkToFit="1"/>
    </xf>
    <xf numFmtId="0" fontId="18" fillId="0" borderId="3" xfId="3" applyFont="1" applyBorder="1" applyAlignment="1">
      <alignment horizontal="center" vertical="center" shrinkToFit="1"/>
    </xf>
    <xf numFmtId="0" fontId="18" fillId="0" borderId="11" xfId="3" applyFont="1" applyBorder="1" applyAlignment="1">
      <alignment horizontal="center" vertical="center" shrinkToFit="1"/>
    </xf>
    <xf numFmtId="0" fontId="18" fillId="0" borderId="2" xfId="3" applyFont="1" applyBorder="1" applyAlignment="1">
      <alignment horizontal="center" vertical="center" shrinkToFit="1"/>
    </xf>
    <xf numFmtId="0" fontId="18" fillId="0" borderId="0" xfId="3" applyFont="1" applyAlignment="1">
      <alignment horizontal="center" vertical="center" shrinkToFit="1"/>
    </xf>
    <xf numFmtId="0" fontId="18" fillId="0" borderId="12" xfId="3" applyFont="1" applyBorder="1" applyAlignment="1">
      <alignment horizontal="center" vertical="center" shrinkToFit="1"/>
    </xf>
    <xf numFmtId="0" fontId="18" fillId="0" borderId="5" xfId="3" applyFont="1" applyBorder="1" applyAlignment="1">
      <alignment horizontal="center" vertical="center" shrinkToFit="1"/>
    </xf>
    <xf numFmtId="0" fontId="18" fillId="0" borderId="4" xfId="3" applyFont="1" applyBorder="1" applyAlignment="1">
      <alignment horizontal="center" vertical="center" shrinkToFit="1"/>
    </xf>
    <xf numFmtId="0" fontId="18" fillId="0" borderId="9" xfId="3" applyFont="1" applyBorder="1" applyAlignment="1">
      <alignment horizontal="center" vertical="center" shrinkToFit="1"/>
    </xf>
    <xf numFmtId="0" fontId="18" fillId="0" borderId="10" xfId="3" applyFont="1" applyBorder="1" applyAlignment="1">
      <alignment horizontal="center" vertical="center" wrapText="1"/>
    </xf>
    <xf numFmtId="0" fontId="18" fillId="0" borderId="3" xfId="3" applyFont="1" applyBorder="1" applyAlignment="1">
      <alignment horizontal="center" vertical="center" wrapText="1"/>
    </xf>
    <xf numFmtId="0" fontId="18" fillId="0" borderId="11" xfId="3" applyFont="1" applyBorder="1" applyAlignment="1">
      <alignment horizontal="center" vertical="center" wrapText="1"/>
    </xf>
    <xf numFmtId="0" fontId="18" fillId="0" borderId="5" xfId="3" applyFont="1" applyBorder="1" applyAlignment="1">
      <alignment horizontal="center" vertical="center" wrapText="1"/>
    </xf>
    <xf numFmtId="0" fontId="18" fillId="0" borderId="4" xfId="3" applyFont="1" applyBorder="1" applyAlignment="1">
      <alignment horizontal="center" vertical="center" wrapText="1"/>
    </xf>
    <xf numFmtId="0" fontId="18" fillId="0" borderId="9" xfId="3" applyFont="1" applyBorder="1" applyAlignment="1">
      <alignment horizontal="center" vertical="center" wrapText="1"/>
    </xf>
    <xf numFmtId="0" fontId="18" fillId="0" borderId="5" xfId="3" applyFont="1" applyBorder="1" applyAlignment="1" applyProtection="1">
      <alignment horizontal="left" vertical="center" wrapText="1"/>
      <protection locked="0"/>
    </xf>
    <xf numFmtId="0" fontId="18" fillId="0" borderId="4" xfId="3" applyFont="1" applyBorder="1" applyAlignment="1" applyProtection="1">
      <alignment horizontal="left" vertical="center" wrapText="1"/>
      <protection locked="0"/>
    </xf>
    <xf numFmtId="0" fontId="18" fillId="0" borderId="9" xfId="3" applyFont="1" applyBorder="1" applyAlignment="1" applyProtection="1">
      <alignment horizontal="left" vertical="center" wrapText="1"/>
      <protection locked="0"/>
    </xf>
    <xf numFmtId="176" fontId="8" fillId="4" borderId="1" xfId="0" applyNumberFormat="1" applyFont="1" applyFill="1" applyBorder="1" applyAlignment="1" applyProtection="1">
      <alignment horizontal="center" vertical="center" shrinkToFit="1"/>
      <protection locked="0"/>
    </xf>
    <xf numFmtId="0" fontId="30" fillId="2" borderId="7" xfId="0" applyFont="1" applyFill="1" applyBorder="1" applyAlignment="1" applyProtection="1">
      <alignment horizontal="center" vertical="center" shrinkToFit="1"/>
      <protection locked="0"/>
    </xf>
    <xf numFmtId="0" fontId="30" fillId="2" borderId="6" xfId="0" applyFont="1" applyFill="1" applyBorder="1" applyAlignment="1" applyProtection="1">
      <alignment horizontal="center" vertical="center" shrinkToFit="1"/>
      <protection locked="0"/>
    </xf>
    <xf numFmtId="0" fontId="30" fillId="2" borderId="8" xfId="0" applyFont="1" applyFill="1" applyBorder="1" applyAlignment="1" applyProtection="1">
      <alignment horizontal="center" vertical="center" shrinkToFit="1"/>
      <protection locked="0"/>
    </xf>
    <xf numFmtId="0" fontId="17" fillId="0" borderId="1" xfId="3" applyFont="1" applyBorder="1" applyAlignment="1">
      <alignment horizontal="center" vertical="center"/>
    </xf>
    <xf numFmtId="0" fontId="9" fillId="2" borderId="1" xfId="3" applyFont="1" applyFill="1" applyBorder="1" applyAlignment="1" applyProtection="1">
      <alignment horizontal="left" vertical="center" shrinkToFit="1"/>
      <protection locked="0"/>
    </xf>
    <xf numFmtId="0" fontId="30" fillId="0" borderId="7" xfId="0" applyFont="1" applyBorder="1" applyAlignment="1">
      <alignment horizontal="center" vertical="center"/>
    </xf>
    <xf numFmtId="0" fontId="30" fillId="0" borderId="6" xfId="0" applyFont="1" applyBorder="1" applyAlignment="1">
      <alignment horizontal="center" vertical="center"/>
    </xf>
    <xf numFmtId="0" fontId="30" fillId="0" borderId="8" xfId="0" applyFont="1" applyBorder="1" applyAlignment="1">
      <alignment horizontal="center" vertical="center"/>
    </xf>
    <xf numFmtId="0" fontId="31" fillId="0" borderId="7" xfId="3" applyFont="1" applyBorder="1" applyAlignment="1">
      <alignment horizontal="right" vertical="center"/>
    </xf>
    <xf numFmtId="0" fontId="20" fillId="0" borderId="7" xfId="3" applyFont="1" applyBorder="1" applyAlignment="1">
      <alignment horizontal="center" vertical="center"/>
    </xf>
    <xf numFmtId="0" fontId="20" fillId="0" borderId="6" xfId="3" applyFont="1" applyBorder="1" applyAlignment="1">
      <alignment horizontal="center" vertical="center"/>
    </xf>
    <xf numFmtId="0" fontId="20" fillId="0" borderId="8" xfId="3" applyFont="1" applyBorder="1" applyAlignment="1">
      <alignment horizontal="center" vertical="center"/>
    </xf>
    <xf numFmtId="49" fontId="34" fillId="4" borderId="7" xfId="0" applyNumberFormat="1" applyFont="1" applyFill="1" applyBorder="1" applyAlignment="1" applyProtection="1">
      <alignment horizontal="center" vertical="center"/>
      <protection locked="0"/>
    </xf>
    <xf numFmtId="49" fontId="34" fillId="4" borderId="6" xfId="0" applyNumberFormat="1" applyFont="1" applyFill="1" applyBorder="1" applyAlignment="1" applyProtection="1">
      <alignment horizontal="center" vertical="center"/>
      <protection locked="0"/>
    </xf>
    <xf numFmtId="49" fontId="34" fillId="4" borderId="8" xfId="0" applyNumberFormat="1" applyFont="1" applyFill="1" applyBorder="1" applyAlignment="1" applyProtection="1">
      <alignment horizontal="center" vertical="center"/>
      <protection locked="0"/>
    </xf>
    <xf numFmtId="0" fontId="18" fillId="0" borderId="10" xfId="3" applyFont="1" applyBorder="1" applyAlignment="1">
      <alignment horizontal="center" vertical="center"/>
    </xf>
    <xf numFmtId="0" fontId="18" fillId="0" borderId="11" xfId="3" applyFont="1" applyBorder="1" applyAlignment="1">
      <alignment horizontal="center" vertical="center"/>
    </xf>
    <xf numFmtId="49" fontId="34" fillId="2" borderId="17" xfId="0" applyNumberFormat="1" applyFont="1" applyFill="1" applyBorder="1" applyAlignment="1" applyProtection="1">
      <alignment horizontal="center" vertical="center"/>
      <protection locked="0"/>
    </xf>
    <xf numFmtId="49" fontId="34" fillId="2" borderId="3" xfId="0" applyNumberFormat="1" applyFont="1" applyFill="1" applyBorder="1" applyAlignment="1" applyProtection="1">
      <alignment horizontal="center" vertical="center"/>
      <protection locked="0"/>
    </xf>
    <xf numFmtId="49" fontId="34" fillId="2" borderId="18" xfId="0" applyNumberFormat="1" applyFont="1" applyFill="1" applyBorder="1" applyAlignment="1" applyProtection="1">
      <alignment horizontal="center" vertical="center"/>
      <protection locked="0"/>
    </xf>
    <xf numFmtId="49" fontId="34" fillId="2" borderId="19" xfId="0" applyNumberFormat="1" applyFont="1" applyFill="1" applyBorder="1" applyAlignment="1" applyProtection="1">
      <alignment horizontal="center" vertical="center"/>
      <protection locked="0"/>
    </xf>
    <xf numFmtId="49" fontId="34" fillId="2" borderId="20" xfId="0" applyNumberFormat="1" applyFont="1" applyFill="1" applyBorder="1" applyAlignment="1" applyProtection="1">
      <alignment horizontal="center" vertical="center"/>
      <protection locked="0"/>
    </xf>
    <xf numFmtId="49" fontId="34" fillId="2" borderId="21" xfId="0" applyNumberFormat="1" applyFont="1" applyFill="1" applyBorder="1" applyAlignment="1" applyProtection="1">
      <alignment horizontal="center" vertical="center"/>
      <protection locked="0"/>
    </xf>
    <xf numFmtId="178" fontId="30" fillId="2" borderId="7" xfId="0" applyNumberFormat="1" applyFont="1" applyFill="1" applyBorder="1" applyAlignment="1" applyProtection="1">
      <alignment horizontal="center" vertical="center"/>
      <protection locked="0"/>
    </xf>
    <xf numFmtId="178" fontId="30" fillId="2" borderId="6" xfId="0" applyNumberFormat="1" applyFont="1" applyFill="1" applyBorder="1" applyAlignment="1" applyProtection="1">
      <alignment horizontal="center" vertical="center"/>
      <protection locked="0"/>
    </xf>
    <xf numFmtId="178" fontId="30" fillId="2" borderId="8" xfId="0" applyNumberFormat="1" applyFont="1" applyFill="1" applyBorder="1" applyAlignment="1" applyProtection="1">
      <alignment horizontal="center" vertical="center"/>
      <protection locked="0"/>
    </xf>
    <xf numFmtId="0" fontId="35" fillId="2" borderId="10" xfId="0" applyFont="1" applyFill="1" applyBorder="1" applyAlignment="1" applyProtection="1">
      <alignment horizontal="center" vertical="center" shrinkToFit="1"/>
      <protection locked="0"/>
    </xf>
    <xf numFmtId="0" fontId="35" fillId="2" borderId="3" xfId="0" applyFont="1" applyFill="1" applyBorder="1" applyAlignment="1" applyProtection="1">
      <alignment horizontal="center" vertical="center" shrinkToFit="1"/>
      <protection locked="0"/>
    </xf>
    <xf numFmtId="0" fontId="35" fillId="2" borderId="5" xfId="0" applyFont="1" applyFill="1" applyBorder="1" applyAlignment="1" applyProtection="1">
      <alignment horizontal="center" vertical="center" shrinkToFit="1"/>
      <protection locked="0"/>
    </xf>
    <xf numFmtId="0" fontId="35" fillId="2" borderId="4" xfId="0" applyFont="1" applyFill="1" applyBorder="1" applyAlignment="1" applyProtection="1">
      <alignment horizontal="center" vertical="center" shrinkToFit="1"/>
      <protection locked="0"/>
    </xf>
    <xf numFmtId="0" fontId="22" fillId="5" borderId="14" xfId="3" applyFont="1" applyFill="1" applyBorder="1" applyAlignment="1">
      <alignment horizontal="center" vertical="center"/>
    </xf>
    <xf numFmtId="0" fontId="22" fillId="5" borderId="15" xfId="3" applyFont="1" applyFill="1" applyBorder="1" applyAlignment="1">
      <alignment horizontal="center" vertical="center"/>
    </xf>
    <xf numFmtId="0" fontId="22" fillId="5" borderId="16" xfId="3" applyFont="1" applyFill="1" applyBorder="1" applyAlignment="1">
      <alignment horizontal="center" vertical="center"/>
    </xf>
    <xf numFmtId="0" fontId="9" fillId="2" borderId="7" xfId="3" applyFont="1" applyFill="1" applyBorder="1" applyAlignment="1" applyProtection="1">
      <alignment horizontal="center" vertical="center"/>
      <protection locked="0"/>
    </xf>
    <xf numFmtId="0" fontId="9" fillId="2" borderId="6" xfId="3" applyFont="1" applyFill="1" applyBorder="1" applyAlignment="1" applyProtection="1">
      <alignment horizontal="center" vertical="center"/>
      <protection locked="0"/>
    </xf>
    <xf numFmtId="0" fontId="9" fillId="2" borderId="8" xfId="3" applyFont="1" applyFill="1" applyBorder="1" applyAlignment="1" applyProtection="1">
      <alignment horizontal="center" vertical="center"/>
      <protection locked="0"/>
    </xf>
    <xf numFmtId="0" fontId="11" fillId="0" borderId="7" xfId="0" applyFont="1" applyBorder="1" applyAlignment="1">
      <alignment horizontal="center" vertical="center"/>
    </xf>
    <xf numFmtId="0" fontId="11" fillId="0" borderId="6" xfId="0" applyFont="1" applyBorder="1" applyAlignment="1">
      <alignment horizontal="center" vertical="center"/>
    </xf>
    <xf numFmtId="0" fontId="11" fillId="0" borderId="8" xfId="0" applyFont="1" applyBorder="1" applyAlignment="1">
      <alignment horizontal="center" vertical="center"/>
    </xf>
    <xf numFmtId="0" fontId="8" fillId="4" borderId="7" xfId="0" applyFont="1" applyFill="1" applyBorder="1" applyAlignment="1" applyProtection="1">
      <alignment horizontal="center" vertical="center" shrinkToFit="1"/>
      <protection locked="0"/>
    </xf>
    <xf numFmtId="0" fontId="8" fillId="4" borderId="6"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18" fillId="0" borderId="1" xfId="3" applyFont="1" applyBorder="1" applyAlignment="1">
      <alignment horizontal="center" vertical="center"/>
    </xf>
    <xf numFmtId="0" fontId="14" fillId="0" borderId="0" xfId="3" applyFont="1" applyAlignment="1">
      <alignment horizontal="center" vertical="center"/>
    </xf>
    <xf numFmtId="177" fontId="4" fillId="2" borderId="6" xfId="0" applyNumberFormat="1" applyFont="1" applyFill="1" applyBorder="1" applyAlignment="1">
      <alignment horizontal="left" vertical="center"/>
    </xf>
    <xf numFmtId="177" fontId="4" fillId="2" borderId="8" xfId="0" applyNumberFormat="1" applyFont="1" applyFill="1" applyBorder="1" applyAlignment="1">
      <alignment horizontal="left" vertical="center"/>
    </xf>
    <xf numFmtId="0" fontId="18" fillId="0" borderId="2" xfId="3" applyFont="1" applyBorder="1" applyAlignment="1">
      <alignment horizontal="center" vertical="center"/>
    </xf>
    <xf numFmtId="0" fontId="18" fillId="0" borderId="12" xfId="3" applyFont="1" applyBorder="1" applyAlignment="1">
      <alignment horizontal="center" vertical="center"/>
    </xf>
    <xf numFmtId="49" fontId="34" fillId="4" borderId="10" xfId="0" applyNumberFormat="1" applyFont="1" applyFill="1" applyBorder="1" applyAlignment="1" applyProtection="1">
      <alignment horizontal="center" vertical="center"/>
      <protection locked="0"/>
    </xf>
    <xf numFmtId="49" fontId="34" fillId="4" borderId="3" xfId="0" applyNumberFormat="1" applyFont="1" applyFill="1" applyBorder="1" applyAlignment="1" applyProtection="1">
      <alignment horizontal="center" vertical="center"/>
      <protection locked="0"/>
    </xf>
    <xf numFmtId="49" fontId="34" fillId="4" borderId="11" xfId="0" applyNumberFormat="1" applyFont="1" applyFill="1" applyBorder="1" applyAlignment="1" applyProtection="1">
      <alignment horizontal="center" vertical="center"/>
      <protection locked="0"/>
    </xf>
    <xf numFmtId="0" fontId="36" fillId="2" borderId="6" xfId="3" applyFont="1" applyFill="1" applyBorder="1" applyAlignment="1" applyProtection="1">
      <alignment horizontal="left" vertical="center" shrinkToFit="1"/>
      <protection locked="0"/>
    </xf>
    <xf numFmtId="0" fontId="36" fillId="2" borderId="8" xfId="3" applyFont="1" applyFill="1" applyBorder="1" applyAlignment="1" applyProtection="1">
      <alignment horizontal="left" vertical="center" shrinkToFit="1"/>
      <protection locked="0"/>
    </xf>
    <xf numFmtId="0" fontId="31" fillId="2" borderId="6" xfId="3" applyFont="1" applyFill="1" applyBorder="1" applyAlignment="1" applyProtection="1">
      <alignment horizontal="left" vertical="center"/>
      <protection locked="0"/>
    </xf>
    <xf numFmtId="0" fontId="31" fillId="2" borderId="13" xfId="3" applyFont="1" applyFill="1" applyBorder="1" applyAlignment="1" applyProtection="1">
      <alignment horizontal="left" vertical="center"/>
      <protection locked="0"/>
    </xf>
    <xf numFmtId="0" fontId="15" fillId="0" borderId="0" xfId="3" applyFont="1" applyAlignment="1">
      <alignment horizontal="center" vertical="center"/>
    </xf>
    <xf numFmtId="0" fontId="19" fillId="5" borderId="10" xfId="3" applyFont="1" applyFill="1" applyBorder="1" applyAlignment="1">
      <alignment horizontal="center" vertical="center"/>
    </xf>
    <xf numFmtId="0" fontId="19" fillId="5" borderId="3" xfId="3" applyFont="1" applyFill="1" applyBorder="1" applyAlignment="1">
      <alignment horizontal="center" vertical="center"/>
    </xf>
    <xf numFmtId="0" fontId="19" fillId="5" borderId="5" xfId="3" applyFont="1" applyFill="1" applyBorder="1" applyAlignment="1">
      <alignment horizontal="center" vertical="center"/>
    </xf>
    <xf numFmtId="0" fontId="19" fillId="5" borderId="4" xfId="3" applyFont="1" applyFill="1" applyBorder="1" applyAlignment="1">
      <alignment horizontal="center" vertical="center"/>
    </xf>
    <xf numFmtId="0" fontId="17" fillId="0" borderId="10" xfId="0" applyFont="1" applyBorder="1" applyAlignment="1">
      <alignment horizontal="center" vertical="center"/>
    </xf>
    <xf numFmtId="0" fontId="17" fillId="0" borderId="3" xfId="0" applyFont="1" applyBorder="1" applyAlignment="1">
      <alignment horizontal="center" vertical="center"/>
    </xf>
    <xf numFmtId="0" fontId="17" fillId="0" borderId="11" xfId="0" applyFont="1" applyBorder="1" applyAlignment="1">
      <alignment horizontal="center" vertical="center"/>
    </xf>
    <xf numFmtId="0" fontId="9" fillId="0" borderId="7" xfId="3" applyFont="1" applyBorder="1" applyAlignment="1">
      <alignment horizontal="right" vertical="center"/>
    </xf>
    <xf numFmtId="0" fontId="9" fillId="0" borderId="6" xfId="3" applyFont="1" applyBorder="1" applyAlignment="1">
      <alignment horizontal="right" vertical="center"/>
    </xf>
    <xf numFmtId="0" fontId="40" fillId="0" borderId="4" xfId="0" applyFont="1" applyBorder="1" applyAlignment="1">
      <alignment horizontal="left" vertical="center" wrapText="1"/>
    </xf>
    <xf numFmtId="0" fontId="40" fillId="0" borderId="9" xfId="0" applyFont="1" applyBorder="1" applyAlignment="1">
      <alignment horizontal="left" vertical="center" wrapText="1"/>
    </xf>
    <xf numFmtId="49" fontId="9" fillId="2" borderId="7" xfId="3" applyNumberFormat="1" applyFont="1" applyFill="1" applyBorder="1" applyAlignment="1" applyProtection="1">
      <alignment horizontal="center" vertical="center"/>
      <protection locked="0"/>
    </xf>
    <xf numFmtId="49" fontId="9" fillId="2" borderId="6" xfId="3" applyNumberFormat="1" applyFont="1" applyFill="1" applyBorder="1" applyAlignment="1" applyProtection="1">
      <alignment horizontal="center" vertical="center"/>
      <protection locked="0"/>
    </xf>
    <xf numFmtId="0" fontId="18" fillId="0" borderId="1" xfId="3" applyFont="1" applyBorder="1" applyAlignment="1">
      <alignment horizontal="center" vertical="center" shrinkToFit="1"/>
    </xf>
    <xf numFmtId="0" fontId="18" fillId="0" borderId="5" xfId="3" applyFont="1" applyBorder="1" applyAlignment="1">
      <alignment horizontal="center" vertical="center"/>
    </xf>
    <xf numFmtId="0" fontId="18" fillId="0" borderId="9" xfId="3" applyFont="1" applyBorder="1" applyAlignment="1">
      <alignment horizontal="center" vertical="center"/>
    </xf>
    <xf numFmtId="0" fontId="46" fillId="0" borderId="0" xfId="3" applyFont="1" applyAlignment="1">
      <alignment horizontal="center" vertical="center" shrinkToFit="1"/>
    </xf>
    <xf numFmtId="0" fontId="46" fillId="0" borderId="0" xfId="3" applyFont="1" applyAlignment="1">
      <alignment horizontal="left" vertical="center" shrinkToFit="1"/>
    </xf>
    <xf numFmtId="177" fontId="37" fillId="0" borderId="0" xfId="0" applyNumberFormat="1" applyFont="1" applyAlignment="1">
      <alignment horizontal="center" vertical="center" shrinkToFit="1"/>
    </xf>
    <xf numFmtId="177" fontId="35" fillId="0" borderId="0" xfId="0" applyNumberFormat="1" applyFont="1" applyAlignment="1">
      <alignment horizontal="left" vertical="center" shrinkToFit="1"/>
    </xf>
    <xf numFmtId="0" fontId="27" fillId="0" borderId="0" xfId="3" applyFont="1" applyAlignment="1">
      <alignment horizontal="center" vertical="center" shrinkToFit="1"/>
    </xf>
    <xf numFmtId="49" fontId="43" fillId="0" borderId="0" xfId="3" applyNumberFormat="1" applyFont="1" applyAlignment="1">
      <alignment horizontal="left" vertical="center" shrinkToFit="1"/>
    </xf>
    <xf numFmtId="0" fontId="44" fillId="0" borderId="0" xfId="3" applyFont="1" applyAlignment="1">
      <alignment horizontal="center" vertical="center" shrinkToFit="1"/>
    </xf>
    <xf numFmtId="0" fontId="39" fillId="0" borderId="0" xfId="3" applyFont="1" applyAlignment="1">
      <alignment horizontal="center" vertical="center" shrinkToFit="1"/>
    </xf>
    <xf numFmtId="0" fontId="0" fillId="0" borderId="0" xfId="0" applyAlignment="1">
      <alignment horizontal="center" vertical="center"/>
    </xf>
    <xf numFmtId="0" fontId="0" fillId="0" borderId="0" xfId="0" applyFill="1">
      <alignment vertical="center"/>
    </xf>
  </cellXfs>
  <cellStyles count="4">
    <cellStyle name="桁区切り" xfId="1" builtinId="6"/>
    <cellStyle name="標準" xfId="0" builtinId="0"/>
    <cellStyle name="標準 2" xfId="2" xr:uid="{00000000-0005-0000-0000-000002000000}"/>
    <cellStyle name="標準 3" xfId="3" xr:uid="{C1DBF485-A9BC-4E22-8C8B-FB593FD1591C}"/>
  </cellStyles>
  <dxfs count="4">
    <dxf>
      <font>
        <color theme="0"/>
      </font>
      <fill>
        <patternFill>
          <bgColor rgb="FFFF0000"/>
        </patternFill>
      </fill>
    </dxf>
    <dxf>
      <font>
        <b/>
        <i/>
        <color rgb="FFFF0000"/>
      </font>
    </dxf>
    <dxf>
      <fill>
        <patternFill patternType="none">
          <bgColor auto="1"/>
        </patternFill>
      </fill>
    </dxf>
    <dxf>
      <fill>
        <patternFill patternType="none">
          <bgColor auto="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color rgb="FFFFFFCC"/>
      <color rgb="FFFFCCCC"/>
      <color rgb="FFCCECFF"/>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C5560-9BEB-426D-909C-61452B868ADA}">
  <sheetPr>
    <pageSetUpPr fitToPage="1"/>
  </sheetPr>
  <dimension ref="A1:AL87"/>
  <sheetViews>
    <sheetView tabSelected="1" zoomScaleNormal="100" zoomScalePageLayoutView="115" workbookViewId="0">
      <selection activeCell="E9" sqref="E9:H9"/>
    </sheetView>
  </sheetViews>
  <sheetFormatPr defaultColWidth="3.5703125" defaultRowHeight="13.5" x14ac:dyDescent="0.15"/>
  <cols>
    <col min="1" max="1" width="3.5703125" style="46" customWidth="1"/>
    <col min="2" max="11" width="3.5703125" style="46"/>
    <col min="12" max="12" width="3.5703125" style="46" customWidth="1"/>
    <col min="13" max="32" width="3.5703125" style="46"/>
    <col min="33" max="33" width="3.5703125" style="46" customWidth="1"/>
    <col min="34" max="34" width="18" style="46" hidden="1" customWidth="1"/>
    <col min="35" max="35" width="32.42578125" style="46" hidden="1" customWidth="1"/>
    <col min="36" max="36" width="3.7109375" style="46" hidden="1" customWidth="1"/>
    <col min="37" max="37" width="13.140625" style="46" hidden="1" customWidth="1"/>
    <col min="38" max="38" width="16.140625" style="46" hidden="1" customWidth="1"/>
    <col min="39" max="40" width="3.5703125" style="46" customWidth="1"/>
    <col min="41" max="16384" width="3.5703125" style="46"/>
  </cols>
  <sheetData>
    <row r="1" spans="1:38" customFormat="1" ht="29.45" customHeight="1" x14ac:dyDescent="0.15">
      <c r="A1" s="176" t="s">
        <v>104</v>
      </c>
      <c r="B1" s="177"/>
      <c r="C1" s="177"/>
      <c r="D1" s="177"/>
      <c r="E1" s="177"/>
      <c r="F1" s="177"/>
      <c r="G1" s="177"/>
      <c r="H1" s="178"/>
      <c r="J1" s="58"/>
      <c r="AF1" t="s">
        <v>121</v>
      </c>
    </row>
    <row r="2" spans="1:38" customFormat="1" ht="13.5" customHeight="1" x14ac:dyDescent="0.15">
      <c r="A2" s="59"/>
      <c r="B2" s="59"/>
      <c r="C2" s="59"/>
      <c r="D2" s="59"/>
      <c r="E2" s="59"/>
      <c r="F2" s="59"/>
      <c r="G2" s="59"/>
      <c r="H2" s="59"/>
      <c r="J2" s="58"/>
    </row>
    <row r="3" spans="1:38" s="16" customFormat="1" ht="26.65" customHeight="1" x14ac:dyDescent="0.15">
      <c r="A3" s="183" t="str">
        <f>AH3&amp;"　申込書"</f>
        <v>なみはや短水路公認記録会2026　申込書</v>
      </c>
      <c r="B3" s="183"/>
      <c r="C3" s="183"/>
      <c r="D3" s="183"/>
      <c r="E3" s="183"/>
      <c r="F3" s="183"/>
      <c r="G3" s="183"/>
      <c r="H3" s="183"/>
      <c r="I3" s="183"/>
      <c r="J3" s="183"/>
      <c r="K3" s="183"/>
      <c r="L3" s="183"/>
      <c r="M3" s="183"/>
      <c r="N3" s="183"/>
      <c r="O3" s="183"/>
      <c r="P3" s="183"/>
      <c r="Q3" s="183"/>
      <c r="R3" s="183"/>
      <c r="S3" s="183"/>
      <c r="T3" s="183"/>
      <c r="U3" s="183"/>
      <c r="V3" s="183"/>
      <c r="W3" s="183"/>
      <c r="X3" s="183"/>
      <c r="Y3" s="183"/>
      <c r="Z3" s="183"/>
      <c r="AA3" s="183"/>
      <c r="AB3" s="183"/>
      <c r="AC3" s="183"/>
      <c r="AD3" s="183"/>
      <c r="AH3" s="16" t="s">
        <v>133</v>
      </c>
    </row>
    <row r="4" spans="1:38" s="16" customFormat="1" ht="9" customHeight="1" x14ac:dyDescent="0.15">
      <c r="A4" s="17"/>
      <c r="B4" s="17"/>
      <c r="C4" s="17"/>
      <c r="D4" s="17"/>
      <c r="E4" s="17"/>
      <c r="F4" s="17"/>
      <c r="G4" s="17"/>
      <c r="H4" s="17"/>
      <c r="I4" s="17"/>
      <c r="J4" s="17"/>
      <c r="K4" s="17"/>
      <c r="L4" s="17"/>
      <c r="M4" s="17"/>
      <c r="N4" s="17"/>
      <c r="O4" s="17"/>
      <c r="P4" s="17"/>
      <c r="Q4" s="17"/>
      <c r="R4" s="17"/>
      <c r="S4" s="60"/>
      <c r="T4" s="60"/>
      <c r="U4" s="60"/>
      <c r="V4" s="60"/>
      <c r="W4" s="60"/>
      <c r="X4" s="60"/>
      <c r="Y4" s="60"/>
      <c r="Z4" s="60"/>
      <c r="AA4" s="60"/>
      <c r="AB4" s="60"/>
      <c r="AC4" s="60"/>
      <c r="AD4" s="60"/>
    </row>
    <row r="5" spans="1:38" s="19" customFormat="1" ht="15" hidden="1" customHeight="1" x14ac:dyDescent="0.15">
      <c r="A5" s="18" t="s">
        <v>55</v>
      </c>
      <c r="S5" s="60"/>
      <c r="T5" s="60"/>
      <c r="U5" s="60"/>
      <c r="V5" s="60"/>
      <c r="W5" s="60"/>
      <c r="X5" s="60"/>
      <c r="Y5" s="60"/>
      <c r="Z5" s="60"/>
      <c r="AA5" s="60"/>
      <c r="AB5" s="60"/>
      <c r="AC5" s="60"/>
      <c r="AD5" s="60"/>
      <c r="AI5" s="19" t="s">
        <v>86</v>
      </c>
    </row>
    <row r="6" spans="1:38" s="19" customFormat="1" ht="27.75" customHeight="1" x14ac:dyDescent="0.15">
      <c r="A6" s="20"/>
      <c r="B6" s="21"/>
      <c r="C6" s="21"/>
      <c r="D6" s="15" t="s">
        <v>54</v>
      </c>
      <c r="E6" s="184">
        <v>46326</v>
      </c>
      <c r="F6" s="184"/>
      <c r="G6" s="184"/>
      <c r="H6" s="184"/>
      <c r="I6" s="184"/>
      <c r="J6" s="184"/>
      <c r="K6" s="184"/>
      <c r="L6" s="184"/>
      <c r="M6" s="184"/>
      <c r="N6" s="184"/>
      <c r="O6" s="184"/>
      <c r="P6" s="184"/>
      <c r="Q6" s="184"/>
      <c r="R6" s="184"/>
      <c r="S6" s="184"/>
      <c r="T6" s="184"/>
      <c r="U6" s="184"/>
      <c r="V6" s="184"/>
      <c r="W6" s="184"/>
      <c r="X6" s="184"/>
      <c r="Y6" s="184"/>
      <c r="Z6" s="184"/>
      <c r="AA6" s="184"/>
      <c r="AB6" s="184"/>
      <c r="AC6" s="184"/>
      <c r="AD6" s="185"/>
      <c r="AI6" s="14">
        <v>46326</v>
      </c>
      <c r="AK6" s="13">
        <v>46282</v>
      </c>
      <c r="AL6" s="19" t="s">
        <v>131</v>
      </c>
    </row>
    <row r="7" spans="1:38" s="19" customFormat="1" ht="15" customHeight="1" x14ac:dyDescent="0.15">
      <c r="A7" s="18"/>
      <c r="AI7" s="14"/>
      <c r="AJ7" s="13"/>
    </row>
    <row r="8" spans="1:38" s="19" customFormat="1" ht="21.75" customHeight="1" x14ac:dyDescent="0.15">
      <c r="A8" s="22" t="s">
        <v>56</v>
      </c>
      <c r="B8" s="23"/>
      <c r="C8" s="23"/>
      <c r="D8" s="23"/>
      <c r="E8" s="23"/>
      <c r="F8" s="23"/>
      <c r="G8" s="23"/>
      <c r="H8" s="23"/>
      <c r="I8" s="23"/>
      <c r="J8" s="23"/>
      <c r="K8" s="23"/>
      <c r="L8" s="23"/>
      <c r="M8" s="23"/>
      <c r="N8" s="23"/>
      <c r="O8" s="23"/>
      <c r="P8" s="23"/>
      <c r="Q8" s="23"/>
      <c r="R8" s="23"/>
      <c r="S8" s="23"/>
      <c r="T8" s="23"/>
      <c r="U8" s="23"/>
      <c r="V8" s="23"/>
      <c r="W8" s="23"/>
      <c r="X8" s="23"/>
      <c r="Y8" s="23"/>
      <c r="Z8" s="23"/>
      <c r="AA8" s="23"/>
      <c r="AB8" s="23"/>
      <c r="AC8" s="23"/>
      <c r="AD8" s="24"/>
      <c r="AI8" s="14"/>
      <c r="AJ8" s="13"/>
    </row>
    <row r="9" spans="1:38" s="19" customFormat="1" ht="30.75" customHeight="1" x14ac:dyDescent="0.15">
      <c r="A9" s="149" t="s">
        <v>87</v>
      </c>
      <c r="B9" s="150"/>
      <c r="C9" s="151"/>
      <c r="D9" s="26" t="s">
        <v>0</v>
      </c>
      <c r="E9" s="193"/>
      <c r="F9" s="193"/>
      <c r="G9" s="193"/>
      <c r="H9" s="194"/>
      <c r="I9" s="191"/>
      <c r="J9" s="191"/>
      <c r="K9" s="191"/>
      <c r="L9" s="191"/>
      <c r="M9" s="191"/>
      <c r="N9" s="191"/>
      <c r="O9" s="191"/>
      <c r="P9" s="191"/>
      <c r="Q9" s="191"/>
      <c r="R9" s="191"/>
      <c r="S9" s="191"/>
      <c r="T9" s="191"/>
      <c r="U9" s="191"/>
      <c r="V9" s="191"/>
      <c r="W9" s="191"/>
      <c r="X9" s="191"/>
      <c r="Y9" s="191"/>
      <c r="Z9" s="191"/>
      <c r="AA9" s="191"/>
      <c r="AB9" s="191"/>
      <c r="AC9" s="191"/>
      <c r="AD9" s="192"/>
      <c r="AH9" s="25" t="s">
        <v>129</v>
      </c>
      <c r="AI9" s="14"/>
      <c r="AJ9" s="13"/>
    </row>
    <row r="10" spans="1:38" s="19" customFormat="1" ht="27.75" customHeight="1" thickBot="1" x14ac:dyDescent="0.2">
      <c r="A10" s="119" t="s">
        <v>57</v>
      </c>
      <c r="B10" s="107"/>
      <c r="C10" s="120"/>
      <c r="D10" s="152"/>
      <c r="E10" s="153"/>
      <c r="F10" s="153"/>
      <c r="G10" s="153"/>
      <c r="H10" s="153"/>
      <c r="I10" s="153"/>
      <c r="J10" s="153"/>
      <c r="K10" s="153"/>
      <c r="L10" s="153"/>
      <c r="M10" s="153"/>
      <c r="N10" s="153"/>
      <c r="O10" s="154"/>
      <c r="P10" s="186" t="s">
        <v>58</v>
      </c>
      <c r="Q10" s="111"/>
      <c r="R10" s="187"/>
      <c r="S10" s="188"/>
      <c r="T10" s="189"/>
      <c r="U10" s="189"/>
      <c r="V10" s="189"/>
      <c r="W10" s="189"/>
      <c r="X10" s="189"/>
      <c r="Y10" s="189"/>
      <c r="Z10" s="189"/>
      <c r="AA10" s="189"/>
      <c r="AB10" s="189"/>
      <c r="AC10" s="189"/>
      <c r="AD10" s="190"/>
      <c r="AI10" s="14"/>
      <c r="AJ10" s="13"/>
    </row>
    <row r="11" spans="1:38" s="19" customFormat="1" ht="27.75" customHeight="1" x14ac:dyDescent="0.15">
      <c r="A11" s="114" t="s">
        <v>59</v>
      </c>
      <c r="B11" s="115"/>
      <c r="C11" s="116"/>
      <c r="D11" s="152"/>
      <c r="E11" s="153"/>
      <c r="F11" s="153"/>
      <c r="G11" s="153"/>
      <c r="H11" s="153"/>
      <c r="I11" s="153"/>
      <c r="J11" s="153"/>
      <c r="K11" s="153"/>
      <c r="L11" s="153"/>
      <c r="M11" s="153"/>
      <c r="N11" s="153"/>
      <c r="O11" s="153"/>
      <c r="P11" s="170" t="s">
        <v>60</v>
      </c>
      <c r="Q11" s="171"/>
      <c r="R11" s="171"/>
      <c r="S11" s="171"/>
      <c r="T11" s="171"/>
      <c r="U11" s="171"/>
      <c r="V11" s="171"/>
      <c r="W11" s="171"/>
      <c r="X11" s="171"/>
      <c r="Y11" s="171"/>
      <c r="Z11" s="171"/>
      <c r="AA11" s="171"/>
      <c r="AB11" s="171"/>
      <c r="AC11" s="171"/>
      <c r="AD11" s="172"/>
      <c r="AI11" s="14"/>
      <c r="AJ11" s="13"/>
    </row>
    <row r="12" spans="1:38" s="19" customFormat="1" ht="15" customHeight="1" x14ac:dyDescent="0.15">
      <c r="A12" s="130" t="s">
        <v>100</v>
      </c>
      <c r="B12" s="131"/>
      <c r="C12" s="132"/>
      <c r="D12" s="166"/>
      <c r="E12" s="167"/>
      <c r="F12" s="167"/>
      <c r="G12" s="167"/>
      <c r="H12" s="167"/>
      <c r="I12" s="167"/>
      <c r="J12" s="167"/>
      <c r="K12" s="167"/>
      <c r="L12" s="167"/>
      <c r="M12" s="167"/>
      <c r="N12" s="167"/>
      <c r="O12" s="167"/>
      <c r="P12" s="157"/>
      <c r="Q12" s="158"/>
      <c r="R12" s="158"/>
      <c r="S12" s="158"/>
      <c r="T12" s="158"/>
      <c r="U12" s="158"/>
      <c r="V12" s="158"/>
      <c r="W12" s="158"/>
      <c r="X12" s="158"/>
      <c r="Y12" s="158"/>
      <c r="Z12" s="158"/>
      <c r="AA12" s="158"/>
      <c r="AB12" s="158"/>
      <c r="AC12" s="158"/>
      <c r="AD12" s="159"/>
    </row>
    <row r="13" spans="1:38" s="16" customFormat="1" ht="21" customHeight="1" thickBot="1" x14ac:dyDescent="0.2">
      <c r="A13" s="133"/>
      <c r="B13" s="134"/>
      <c r="C13" s="135"/>
      <c r="D13" s="168"/>
      <c r="E13" s="169"/>
      <c r="F13" s="169"/>
      <c r="G13" s="169"/>
      <c r="H13" s="169"/>
      <c r="I13" s="169"/>
      <c r="J13" s="169"/>
      <c r="K13" s="169"/>
      <c r="L13" s="169"/>
      <c r="M13" s="169"/>
      <c r="N13" s="169"/>
      <c r="O13" s="169"/>
      <c r="P13" s="160"/>
      <c r="Q13" s="161"/>
      <c r="R13" s="161"/>
      <c r="S13" s="161"/>
      <c r="T13" s="161"/>
      <c r="U13" s="161"/>
      <c r="V13" s="161"/>
      <c r="W13" s="161"/>
      <c r="X13" s="161"/>
      <c r="Y13" s="161"/>
      <c r="Z13" s="161"/>
      <c r="AA13" s="161"/>
      <c r="AB13" s="161"/>
      <c r="AC13" s="161"/>
      <c r="AD13" s="162"/>
      <c r="AE13" s="19"/>
      <c r="AF13" s="19"/>
      <c r="AG13" s="19"/>
      <c r="AH13" s="19"/>
      <c r="AI13" s="19"/>
      <c r="AJ13" s="19"/>
      <c r="AK13" s="19"/>
      <c r="AL13" s="19"/>
    </row>
    <row r="14" spans="1:38" s="16" customFormat="1" ht="9.9499999999999993" customHeight="1" x14ac:dyDescent="0.15">
      <c r="A14" s="19"/>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K14" s="19"/>
      <c r="AL14" s="19"/>
    </row>
    <row r="15" spans="1:38" s="16" customFormat="1" ht="23.25" customHeight="1" x14ac:dyDescent="0.15">
      <c r="A15" s="182" t="s">
        <v>97</v>
      </c>
      <c r="B15" s="182"/>
      <c r="C15" s="182"/>
      <c r="D15" s="182"/>
      <c r="E15" s="182"/>
      <c r="F15" s="182"/>
      <c r="G15" s="163"/>
      <c r="H15" s="164"/>
      <c r="I15" s="164"/>
      <c r="J15" s="164"/>
      <c r="K15" s="164"/>
      <c r="L15" s="164"/>
      <c r="M15" s="164"/>
      <c r="N15" s="164"/>
      <c r="O15" s="164"/>
      <c r="P15" s="165"/>
      <c r="Q15" s="119" t="s">
        <v>48</v>
      </c>
      <c r="R15" s="107"/>
      <c r="S15" s="120"/>
      <c r="T15" s="173"/>
      <c r="U15" s="174"/>
      <c r="V15" s="174"/>
      <c r="W15" s="175"/>
      <c r="X15" s="119" t="s">
        <v>82</v>
      </c>
      <c r="Y15" s="107"/>
      <c r="Z15" s="120"/>
      <c r="AA15" s="145" t="str">
        <f>IF(G15="","",YEAR(AI6)-YEAR(G15))</f>
        <v/>
      </c>
      <c r="AB15" s="146"/>
      <c r="AC15" s="146"/>
      <c r="AD15" s="147"/>
      <c r="AE15" s="19"/>
      <c r="AF15" s="19"/>
      <c r="AG15" s="19"/>
      <c r="AH15" s="19"/>
      <c r="AK15" s="19"/>
      <c r="AL15" s="19"/>
    </row>
    <row r="16" spans="1:38" s="16" customFormat="1" ht="17.25" customHeight="1" x14ac:dyDescent="0.15">
      <c r="A16" s="119"/>
      <c r="B16" s="107"/>
      <c r="C16" s="107"/>
      <c r="D16" s="107"/>
      <c r="E16" s="107"/>
      <c r="F16" s="120"/>
      <c r="G16" s="143" t="s">
        <v>1</v>
      </c>
      <c r="H16" s="143"/>
      <c r="I16" s="143"/>
      <c r="J16" s="143"/>
      <c r="K16" s="143"/>
      <c r="L16" s="143"/>
      <c r="M16" s="143"/>
      <c r="N16" s="143"/>
      <c r="O16" s="143"/>
      <c r="P16" s="143"/>
      <c r="Q16" s="143"/>
      <c r="R16" s="143"/>
      <c r="S16" s="143" t="s">
        <v>2</v>
      </c>
      <c r="T16" s="143"/>
      <c r="U16" s="143"/>
      <c r="V16" s="143"/>
      <c r="W16" s="143"/>
      <c r="X16" s="143"/>
      <c r="Y16" s="143"/>
      <c r="Z16" s="143"/>
      <c r="AA16" s="143"/>
      <c r="AB16" s="143"/>
      <c r="AC16" s="143"/>
      <c r="AD16" s="143"/>
      <c r="AE16" s="19"/>
      <c r="AF16" s="19"/>
      <c r="AG16" s="19"/>
      <c r="AH16" s="19"/>
      <c r="AI16" s="16" t="s">
        <v>26</v>
      </c>
      <c r="AJ16" s="195" t="s">
        <v>88</v>
      </c>
      <c r="AK16" s="195"/>
      <c r="AL16" s="19"/>
    </row>
    <row r="17" spans="1:38" s="16" customFormat="1" ht="23.25" customHeight="1" x14ac:dyDescent="0.15">
      <c r="A17" s="119" t="s">
        <v>96</v>
      </c>
      <c r="B17" s="107"/>
      <c r="C17" s="107"/>
      <c r="D17" s="107"/>
      <c r="E17" s="107"/>
      <c r="F17" s="120"/>
      <c r="G17" s="140"/>
      <c r="H17" s="141"/>
      <c r="I17" s="141"/>
      <c r="J17" s="141"/>
      <c r="K17" s="141"/>
      <c r="L17" s="141"/>
      <c r="M17" s="141"/>
      <c r="N17" s="141"/>
      <c r="O17" s="141"/>
      <c r="P17" s="141"/>
      <c r="Q17" s="141"/>
      <c r="R17" s="142"/>
      <c r="S17" s="140"/>
      <c r="T17" s="141"/>
      <c r="U17" s="141"/>
      <c r="V17" s="141"/>
      <c r="W17" s="141"/>
      <c r="X17" s="141"/>
      <c r="Y17" s="141"/>
      <c r="Z17" s="141"/>
      <c r="AA17" s="141"/>
      <c r="AB17" s="141"/>
      <c r="AC17" s="141"/>
      <c r="AD17" s="142"/>
      <c r="AE17" s="19"/>
      <c r="AF17" s="19"/>
      <c r="AG17" s="19"/>
      <c r="AH17" s="19"/>
      <c r="AI17" s="16" t="str">
        <f>ASC(TRIM(G17))&amp;" "&amp;ASC(TRIM(S17))</f>
        <v xml:space="preserve"> </v>
      </c>
      <c r="AK17" s="19"/>
      <c r="AL17" s="19"/>
    </row>
    <row r="18" spans="1:38" s="16" customFormat="1" ht="23.25" hidden="1" customHeight="1" x14ac:dyDescent="0.15">
      <c r="A18" s="50"/>
      <c r="B18" s="48"/>
      <c r="C18" s="48"/>
      <c r="D18" s="48"/>
      <c r="E18" s="48"/>
      <c r="F18" s="49"/>
      <c r="G18" s="51"/>
      <c r="H18" s="52"/>
      <c r="I18" s="52"/>
      <c r="J18" s="52"/>
      <c r="K18" s="52"/>
      <c r="L18" s="52"/>
      <c r="M18" s="52"/>
      <c r="N18" s="52"/>
      <c r="O18" s="52"/>
      <c r="P18" s="52"/>
      <c r="Q18" s="52"/>
      <c r="R18" s="53"/>
      <c r="S18" s="51"/>
      <c r="T18" s="52"/>
      <c r="U18" s="52"/>
      <c r="V18" s="52"/>
      <c r="W18" s="52"/>
      <c r="X18" s="52"/>
      <c r="Y18" s="52"/>
      <c r="Z18" s="52"/>
      <c r="AA18" s="52"/>
      <c r="AB18" s="52"/>
      <c r="AC18" s="52"/>
      <c r="AD18" s="53"/>
      <c r="AE18" s="19"/>
      <c r="AF18" s="19"/>
      <c r="AG18" s="19"/>
      <c r="AH18" s="19"/>
      <c r="AK18" s="19"/>
      <c r="AL18" s="19"/>
    </row>
    <row r="19" spans="1:38" s="16" customFormat="1" ht="23.25" customHeight="1" x14ac:dyDescent="0.15">
      <c r="A19" s="119" t="s">
        <v>81</v>
      </c>
      <c r="B19" s="107"/>
      <c r="C19" s="107"/>
      <c r="D19" s="107"/>
      <c r="E19" s="107"/>
      <c r="F19" s="120"/>
      <c r="G19" s="140"/>
      <c r="H19" s="141"/>
      <c r="I19" s="141"/>
      <c r="J19" s="141"/>
      <c r="K19" s="141"/>
      <c r="L19" s="141"/>
      <c r="M19" s="141"/>
      <c r="N19" s="141"/>
      <c r="O19" s="141"/>
      <c r="P19" s="141"/>
      <c r="Q19" s="141"/>
      <c r="R19" s="142"/>
      <c r="S19" s="140"/>
      <c r="T19" s="141"/>
      <c r="U19" s="141"/>
      <c r="V19" s="141"/>
      <c r="W19" s="141"/>
      <c r="X19" s="141"/>
      <c r="Y19" s="141"/>
      <c r="Z19" s="141"/>
      <c r="AA19" s="141"/>
      <c r="AB19" s="141"/>
      <c r="AC19" s="141"/>
      <c r="AD19" s="142"/>
      <c r="AE19" s="19"/>
      <c r="AF19" s="19"/>
      <c r="AG19" s="19"/>
      <c r="AH19" s="19"/>
      <c r="AI19" s="16" t="str">
        <f>TRIM(G19)&amp;"　"&amp;TRIM(S19)</f>
        <v>　</v>
      </c>
      <c r="AJ19" s="16">
        <f>COUNTA(G21:X22)</f>
        <v>0</v>
      </c>
      <c r="AK19" s="19"/>
      <c r="AL19" s="19"/>
    </row>
    <row r="20" spans="1:38" s="16" customFormat="1" ht="20.25" customHeight="1" x14ac:dyDescent="0.15">
      <c r="A20" s="119"/>
      <c r="B20" s="107"/>
      <c r="C20" s="107"/>
      <c r="D20" s="107"/>
      <c r="E20" s="107"/>
      <c r="F20" s="120"/>
      <c r="G20" s="143" t="s">
        <v>85</v>
      </c>
      <c r="H20" s="143"/>
      <c r="I20" s="143"/>
      <c r="J20" s="143"/>
      <c r="K20" s="143"/>
      <c r="L20" s="143"/>
      <c r="M20" s="143" t="s">
        <v>3</v>
      </c>
      <c r="N20" s="143"/>
      <c r="O20" s="143"/>
      <c r="P20" s="143"/>
      <c r="Q20" s="143"/>
      <c r="R20" s="143"/>
      <c r="S20" s="143"/>
      <c r="T20" s="143"/>
      <c r="U20" s="143"/>
      <c r="V20" s="143"/>
      <c r="W20" s="143"/>
      <c r="X20" s="143"/>
      <c r="Y20" s="143" t="s">
        <v>31</v>
      </c>
      <c r="Z20" s="143"/>
      <c r="AA20" s="143"/>
      <c r="AB20" s="143"/>
      <c r="AC20" s="143"/>
      <c r="AD20" s="143"/>
      <c r="AE20" s="19"/>
      <c r="AF20" s="19"/>
      <c r="AG20" s="19"/>
      <c r="AH20" s="27"/>
      <c r="AI20" s="28"/>
      <c r="AJ20" s="28"/>
    </row>
    <row r="21" spans="1:38" s="16" customFormat="1" ht="30" customHeight="1" x14ac:dyDescent="0.15">
      <c r="A21" s="119" t="s">
        <v>83</v>
      </c>
      <c r="B21" s="107"/>
      <c r="C21" s="107"/>
      <c r="D21" s="107"/>
      <c r="E21" s="107"/>
      <c r="F21" s="120"/>
      <c r="G21" s="179"/>
      <c r="H21" s="180"/>
      <c r="I21" s="180"/>
      <c r="J21" s="180"/>
      <c r="K21" s="180"/>
      <c r="L21" s="180"/>
      <c r="M21" s="180"/>
      <c r="N21" s="180"/>
      <c r="O21" s="180"/>
      <c r="P21" s="180"/>
      <c r="Q21" s="180"/>
      <c r="R21" s="180"/>
      <c r="S21" s="180"/>
      <c r="T21" s="180"/>
      <c r="U21" s="180"/>
      <c r="V21" s="180"/>
      <c r="W21" s="180"/>
      <c r="X21" s="181"/>
      <c r="Y21" s="139"/>
      <c r="Z21" s="139"/>
      <c r="AA21" s="139"/>
      <c r="AB21" s="139"/>
      <c r="AC21" s="139"/>
      <c r="AD21" s="139"/>
      <c r="AE21" s="19"/>
      <c r="AF21" s="19"/>
      <c r="AG21" s="19"/>
      <c r="AH21" s="16" t="str">
        <f>IF(M21="","",VLOOKUP(M21,$AI$49:$AJ$67,2,0)+AK21)</f>
        <v/>
      </c>
      <c r="AI21" s="16">
        <f>IF(G21="",0,VLOOKUP($G21,$AI$48:$AL$87,4,0))</f>
        <v>0</v>
      </c>
      <c r="AJ21" s="16" t="str">
        <f>IF(G21="","",VLOOKUP($G21,$AI$48:$AL$87,2,0))</f>
        <v/>
      </c>
      <c r="AK21" s="16">
        <f>IF(G21="",0,VLOOKUP($G21,$AI$48:$AL$87,3,0))</f>
        <v>0</v>
      </c>
      <c r="AL21" s="16" t="str">
        <f>IF(Y21="","999:99.99"," "&amp;LEFT(RIGHT("  "&amp;TEXT(Y21,"0.00"),7),2)&amp;":"&amp;RIGHT(TEXT(Y21,"0.00"),5))</f>
        <v>999:99.99</v>
      </c>
    </row>
    <row r="22" spans="1:38" s="16" customFormat="1" ht="30" customHeight="1" x14ac:dyDescent="0.15">
      <c r="A22" s="119" t="s">
        <v>84</v>
      </c>
      <c r="B22" s="107"/>
      <c r="C22" s="107"/>
      <c r="D22" s="107"/>
      <c r="E22" s="107"/>
      <c r="F22" s="120"/>
      <c r="G22" s="179"/>
      <c r="H22" s="180"/>
      <c r="I22" s="180"/>
      <c r="J22" s="180"/>
      <c r="K22" s="180"/>
      <c r="L22" s="180"/>
      <c r="M22" s="180"/>
      <c r="N22" s="180"/>
      <c r="O22" s="180"/>
      <c r="P22" s="180"/>
      <c r="Q22" s="180"/>
      <c r="R22" s="180"/>
      <c r="S22" s="180"/>
      <c r="T22" s="180"/>
      <c r="U22" s="180"/>
      <c r="V22" s="180"/>
      <c r="W22" s="180"/>
      <c r="X22" s="181"/>
      <c r="Y22" s="139"/>
      <c r="Z22" s="139"/>
      <c r="AA22" s="139"/>
      <c r="AB22" s="139"/>
      <c r="AC22" s="139"/>
      <c r="AD22" s="139"/>
      <c r="AE22" s="19"/>
      <c r="AF22" s="19"/>
      <c r="AG22" s="19"/>
      <c r="AH22" s="16" t="str">
        <f>IF(M22="","",VLOOKUP(M22,$AI$49:$AJ$67,2,0)+AK22)</f>
        <v/>
      </c>
      <c r="AI22" s="16">
        <f>IF(G22="",0,VLOOKUP($G22,$AI$48:$AL$87,4,0))</f>
        <v>0</v>
      </c>
      <c r="AJ22" s="16" t="str">
        <f>IF(G22="","",VLOOKUP($G22,$AI$48:$AL$87,2,0))</f>
        <v/>
      </c>
      <c r="AK22" s="16">
        <f>IF(G22="",0,VLOOKUP($G22,$AI$48:$AL$87,3,0))</f>
        <v>0</v>
      </c>
      <c r="AL22" s="16" t="str">
        <f>IF(Y22="","999:99.99"," "&amp;LEFT(RIGHT("  "&amp;TEXT(Y22,"0.00"),7),2)&amp;":"&amp;RIGHT(TEXT(Y22,"0.00"),5))</f>
        <v>999:99.99</v>
      </c>
    </row>
    <row r="23" spans="1:38" s="16" customFormat="1" ht="9.9499999999999993" customHeight="1" x14ac:dyDescent="0.15">
      <c r="A23" s="19"/>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row>
    <row r="24" spans="1:38" s="16" customFormat="1" ht="21" customHeight="1" x14ac:dyDescent="0.15">
      <c r="A24" s="22" t="s">
        <v>61</v>
      </c>
      <c r="B24" s="23"/>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4"/>
      <c r="AE24" s="29"/>
      <c r="AF24" s="29"/>
      <c r="AG24" s="29"/>
      <c r="AH24" s="29"/>
    </row>
    <row r="25" spans="1:38" s="16" customFormat="1" ht="23.25" customHeight="1" x14ac:dyDescent="0.15">
      <c r="A25" s="119"/>
      <c r="B25" s="107"/>
      <c r="C25" s="107"/>
      <c r="D25" s="107"/>
      <c r="E25" s="107"/>
      <c r="F25" s="120"/>
      <c r="G25" s="155" t="s">
        <v>62</v>
      </c>
      <c r="H25" s="106"/>
      <c r="I25" s="106"/>
      <c r="J25" s="106"/>
      <c r="K25" s="156"/>
      <c r="L25" s="106" t="s">
        <v>63</v>
      </c>
      <c r="M25" s="106"/>
      <c r="N25" s="106"/>
      <c r="O25" s="106"/>
      <c r="P25" s="106"/>
      <c r="Q25" s="155"/>
      <c r="R25" s="106"/>
      <c r="S25" s="106"/>
      <c r="T25" s="106"/>
      <c r="U25" s="156"/>
      <c r="V25" s="119" t="s">
        <v>64</v>
      </c>
      <c r="W25" s="107"/>
      <c r="X25" s="107"/>
      <c r="Y25" s="107"/>
      <c r="Z25" s="107"/>
      <c r="AA25" s="107"/>
      <c r="AB25" s="107"/>
      <c r="AC25" s="107"/>
      <c r="AD25" s="120"/>
      <c r="AE25" s="19"/>
      <c r="AF25" s="19"/>
      <c r="AG25" s="19"/>
      <c r="AH25" s="19"/>
    </row>
    <row r="26" spans="1:38" s="16" customFormat="1" ht="23.25" customHeight="1" x14ac:dyDescent="0.15">
      <c r="A26" s="119" t="s">
        <v>65</v>
      </c>
      <c r="B26" s="107"/>
      <c r="C26" s="107"/>
      <c r="D26" s="107"/>
      <c r="E26" s="107"/>
      <c r="F26" s="120"/>
      <c r="G26" s="117">
        <f>IF(T15="女子",1,0)</f>
        <v>0</v>
      </c>
      <c r="H26" s="118"/>
      <c r="I26" s="118"/>
      <c r="J26" s="30"/>
      <c r="K26" s="31" t="s">
        <v>66</v>
      </c>
      <c r="L26" s="117">
        <f>IF(T15="男子",1,0)</f>
        <v>0</v>
      </c>
      <c r="M26" s="118"/>
      <c r="N26" s="118"/>
      <c r="O26" s="30"/>
      <c r="P26" s="31" t="s">
        <v>66</v>
      </c>
      <c r="Q26" s="186"/>
      <c r="R26" s="111"/>
      <c r="S26" s="111"/>
      <c r="T26" s="111"/>
      <c r="U26" s="187"/>
      <c r="V26" s="148">
        <f>G26+L26</f>
        <v>0</v>
      </c>
      <c r="W26" s="112"/>
      <c r="X26" s="112"/>
      <c r="Y26" s="112"/>
      <c r="Z26" s="112"/>
      <c r="AA26" s="112"/>
      <c r="AB26" s="112"/>
      <c r="AC26" s="32"/>
      <c r="AD26" s="33" t="s">
        <v>66</v>
      </c>
      <c r="AE26" s="19"/>
      <c r="AF26" s="19"/>
      <c r="AG26" s="19"/>
      <c r="AH26" s="19"/>
    </row>
    <row r="27" spans="1:38" s="16" customFormat="1" ht="23.25" customHeight="1" x14ac:dyDescent="0.15">
      <c r="A27" s="119" t="s">
        <v>67</v>
      </c>
      <c r="B27" s="107"/>
      <c r="C27" s="107"/>
      <c r="D27" s="107"/>
      <c r="E27" s="107"/>
      <c r="F27" s="120"/>
      <c r="G27" s="117">
        <f>IF(T15="女子",AJ19,0)</f>
        <v>0</v>
      </c>
      <c r="H27" s="118"/>
      <c r="I27" s="118"/>
      <c r="J27" s="30"/>
      <c r="K27" s="31" t="s">
        <v>68</v>
      </c>
      <c r="L27" s="117">
        <f>IF(T15="男子",AJ19,0)</f>
        <v>0</v>
      </c>
      <c r="M27" s="118"/>
      <c r="N27" s="118"/>
      <c r="O27" s="30"/>
      <c r="P27" s="31" t="s">
        <v>68</v>
      </c>
      <c r="Q27" s="210"/>
      <c r="R27" s="109"/>
      <c r="S27" s="109"/>
      <c r="T27" s="109"/>
      <c r="U27" s="211"/>
      <c r="V27" s="148">
        <f>G27+L27</f>
        <v>0</v>
      </c>
      <c r="W27" s="112"/>
      <c r="X27" s="112"/>
      <c r="Y27" s="112"/>
      <c r="Z27" s="112"/>
      <c r="AA27" s="112"/>
      <c r="AB27" s="112"/>
      <c r="AC27" s="30"/>
      <c r="AD27" s="31" t="s">
        <v>68</v>
      </c>
      <c r="AE27" s="19"/>
      <c r="AF27" s="19"/>
      <c r="AG27" s="19"/>
      <c r="AH27" s="19"/>
    </row>
    <row r="28" spans="1:38" s="16" customFormat="1" ht="9.9499999999999993" customHeight="1" x14ac:dyDescent="0.15">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row>
    <row r="29" spans="1:38" s="19" customFormat="1" ht="24" customHeight="1" x14ac:dyDescent="0.15">
      <c r="A29" s="22" t="s">
        <v>69</v>
      </c>
      <c r="B29" s="23"/>
      <c r="C29" s="23"/>
      <c r="D29" s="23"/>
      <c r="E29" s="23"/>
      <c r="F29" s="34"/>
      <c r="G29" s="23"/>
      <c r="H29" s="23"/>
      <c r="I29" s="23"/>
      <c r="J29" s="23"/>
      <c r="K29" s="23"/>
      <c r="L29" s="23"/>
      <c r="M29" s="23"/>
      <c r="N29" s="23"/>
      <c r="O29" s="23"/>
      <c r="P29" s="23"/>
      <c r="Q29" s="23"/>
      <c r="R29" s="23"/>
      <c r="S29" s="23"/>
      <c r="T29" s="23"/>
      <c r="U29" s="23"/>
      <c r="V29" s="23"/>
      <c r="W29" s="23"/>
      <c r="X29" s="23"/>
      <c r="Y29" s="23"/>
      <c r="Z29" s="23"/>
      <c r="AA29" s="23"/>
      <c r="AB29" s="23"/>
      <c r="AC29" s="23"/>
      <c r="AD29" s="24"/>
    </row>
    <row r="30" spans="1:38" s="19" customFormat="1" ht="23.25" customHeight="1" x14ac:dyDescent="0.15">
      <c r="A30" s="121" t="s">
        <v>70</v>
      </c>
      <c r="B30" s="122"/>
      <c r="C30" s="122"/>
      <c r="D30" s="122"/>
      <c r="E30" s="122"/>
      <c r="F30" s="123"/>
      <c r="G30" s="99"/>
      <c r="H30" s="44" t="s">
        <v>134</v>
      </c>
      <c r="I30" s="44"/>
      <c r="J30" s="44"/>
      <c r="K30" s="44"/>
      <c r="L30" s="44"/>
      <c r="M30" s="100"/>
      <c r="N30" s="44"/>
      <c r="O30" s="100"/>
      <c r="P30" s="44"/>
      <c r="Q30" s="104">
        <f>COUNTIF(AI21:AI22,2000)</f>
        <v>0</v>
      </c>
      <c r="R30" s="104"/>
      <c r="S30" s="106" t="s">
        <v>68</v>
      </c>
      <c r="T30" s="106"/>
      <c r="U30" s="44"/>
      <c r="V30" s="100"/>
      <c r="W30" s="100"/>
      <c r="X30" s="100"/>
      <c r="Y30" s="100"/>
      <c r="Z30" s="100"/>
      <c r="AA30" s="100"/>
      <c r="AB30" s="100"/>
      <c r="AC30" s="100"/>
      <c r="AD30" s="101"/>
    </row>
    <row r="31" spans="1:38" s="19" customFormat="1" ht="23.25" hidden="1" customHeight="1" x14ac:dyDescent="0.15">
      <c r="A31" s="124"/>
      <c r="B31" s="125"/>
      <c r="C31" s="125"/>
      <c r="D31" s="125"/>
      <c r="E31" s="125"/>
      <c r="F31" s="126"/>
      <c r="G31" s="69"/>
      <c r="H31" s="32" t="s">
        <v>119</v>
      </c>
      <c r="I31" s="32"/>
      <c r="J31" s="32"/>
      <c r="K31" s="32"/>
      <c r="L31" s="32"/>
      <c r="N31" s="32"/>
      <c r="P31" s="32"/>
      <c r="Q31" s="102"/>
      <c r="R31" s="102"/>
      <c r="S31" s="32"/>
      <c r="T31" s="32"/>
      <c r="U31" s="32"/>
      <c r="W31" s="102"/>
      <c r="X31" s="102"/>
      <c r="Y31" s="102"/>
      <c r="Z31" s="102"/>
      <c r="AA31" s="102"/>
      <c r="AB31" s="102"/>
      <c r="AC31" s="102"/>
      <c r="AD31" s="96"/>
    </row>
    <row r="32" spans="1:38" s="19" customFormat="1" ht="23.25" customHeight="1" x14ac:dyDescent="0.15">
      <c r="A32" s="124"/>
      <c r="B32" s="125"/>
      <c r="C32" s="125"/>
      <c r="D32" s="125"/>
      <c r="E32" s="125"/>
      <c r="F32" s="126"/>
      <c r="G32" s="69"/>
      <c r="H32" s="32" t="s">
        <v>135</v>
      </c>
      <c r="I32" s="32"/>
      <c r="J32" s="32"/>
      <c r="K32" s="32"/>
      <c r="L32" s="32"/>
      <c r="N32" s="32"/>
      <c r="P32" s="32"/>
      <c r="Q32" s="110">
        <f>COUNTIF(AI21:AI22,4000)</f>
        <v>0</v>
      </c>
      <c r="R32" s="110"/>
      <c r="S32" s="111" t="s">
        <v>68</v>
      </c>
      <c r="T32" s="111"/>
      <c r="U32" s="32"/>
      <c r="W32" s="102"/>
      <c r="X32" s="102"/>
      <c r="Y32" s="102"/>
      <c r="Z32" s="102"/>
      <c r="AA32" s="102"/>
      <c r="AB32" s="102"/>
      <c r="AC32" s="102"/>
      <c r="AD32" s="96"/>
    </row>
    <row r="33" spans="1:36" s="19" customFormat="1" ht="23.25" customHeight="1" x14ac:dyDescent="0.15">
      <c r="A33" s="127"/>
      <c r="B33" s="128"/>
      <c r="C33" s="128"/>
      <c r="D33" s="128"/>
      <c r="E33" s="128"/>
      <c r="F33" s="129"/>
      <c r="G33" s="65"/>
      <c r="H33" s="66" t="s">
        <v>136</v>
      </c>
      <c r="I33" s="66"/>
      <c r="J33" s="66"/>
      <c r="K33" s="66"/>
      <c r="L33" s="66"/>
      <c r="M33" s="67"/>
      <c r="N33" s="66"/>
      <c r="O33" s="67"/>
      <c r="P33" s="66"/>
      <c r="Q33" s="108">
        <f>COUNTIF(AI21:AI22,6000)</f>
        <v>0</v>
      </c>
      <c r="R33" s="108"/>
      <c r="S33" s="109" t="s">
        <v>68</v>
      </c>
      <c r="T33" s="109"/>
      <c r="U33" s="66"/>
      <c r="V33" s="68"/>
      <c r="W33" s="113" t="str">
        <f>DBCS(TEXT(SUM(AI21:AI22),"#,##0"))</f>
        <v>０</v>
      </c>
      <c r="X33" s="113"/>
      <c r="Y33" s="113"/>
      <c r="Z33" s="113"/>
      <c r="AA33" s="113"/>
      <c r="AB33" s="113"/>
      <c r="AC33" s="113"/>
      <c r="AD33" s="97" t="s">
        <v>71</v>
      </c>
    </row>
    <row r="34" spans="1:36" s="19" customFormat="1" ht="23.25" hidden="1" customHeight="1" x14ac:dyDescent="0.15">
      <c r="A34" s="114" t="s">
        <v>123</v>
      </c>
      <c r="B34" s="115"/>
      <c r="C34" s="115"/>
      <c r="D34" s="115"/>
      <c r="E34" s="115"/>
      <c r="F34" s="116"/>
      <c r="G34" s="30"/>
      <c r="H34" s="30"/>
      <c r="I34" s="30"/>
      <c r="J34" s="30"/>
      <c r="K34" s="30"/>
      <c r="L34" s="30"/>
      <c r="M34" s="21"/>
      <c r="N34" s="30"/>
      <c r="O34" s="21"/>
      <c r="P34" s="30"/>
      <c r="Q34" s="105"/>
      <c r="R34" s="105"/>
      <c r="S34" s="107" t="s">
        <v>68</v>
      </c>
      <c r="T34" s="107"/>
      <c r="U34" s="30"/>
      <c r="V34" s="98"/>
      <c r="W34" s="112" t="str">
        <f>DBCS(TEXT(Q34*2800,"#,##0"))</f>
        <v>０</v>
      </c>
      <c r="X34" s="112"/>
      <c r="Y34" s="112"/>
      <c r="Z34" s="112"/>
      <c r="AA34" s="112"/>
      <c r="AB34" s="112"/>
      <c r="AC34" s="112"/>
      <c r="AD34" s="45" t="s">
        <v>71</v>
      </c>
    </row>
    <row r="35" spans="1:36" s="19" customFormat="1" ht="23.25" hidden="1" customHeight="1" x14ac:dyDescent="0.15">
      <c r="A35" s="114" t="s">
        <v>124</v>
      </c>
      <c r="B35" s="115"/>
      <c r="C35" s="115"/>
      <c r="D35" s="115"/>
      <c r="E35" s="115"/>
      <c r="F35" s="115"/>
      <c r="G35" s="115"/>
      <c r="H35" s="115"/>
      <c r="I35" s="115"/>
      <c r="J35" s="115"/>
      <c r="K35" s="115"/>
      <c r="L35" s="115"/>
      <c r="M35" s="115"/>
      <c r="N35" s="115"/>
      <c r="O35" s="115"/>
      <c r="P35" s="115"/>
      <c r="Q35" s="115"/>
      <c r="R35" s="115"/>
      <c r="S35" s="115"/>
      <c r="T35" s="115"/>
      <c r="U35" s="115"/>
      <c r="V35" s="116"/>
      <c r="W35" s="103" t="str">
        <f>DBCS(TEXT(SUM(AI21:AI22)+Q34*2800,"#,##0"))</f>
        <v>０</v>
      </c>
      <c r="X35" s="103"/>
      <c r="Y35" s="103"/>
      <c r="Z35" s="103"/>
      <c r="AA35" s="103"/>
      <c r="AB35" s="103"/>
      <c r="AC35" s="103"/>
      <c r="AD35" s="96" t="s">
        <v>71</v>
      </c>
    </row>
    <row r="36" spans="1:36" s="19" customFormat="1" ht="9.9499999999999993" customHeight="1" x14ac:dyDescent="0.15">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row>
    <row r="37" spans="1:36" s="19" customFormat="1" ht="21.75" customHeight="1" x14ac:dyDescent="0.15">
      <c r="A37" s="35" t="s">
        <v>72</v>
      </c>
      <c r="B37" s="36"/>
      <c r="C37" s="36"/>
      <c r="D37" s="36"/>
      <c r="E37" s="36"/>
      <c r="F37" s="37"/>
      <c r="G37" s="36"/>
      <c r="H37" s="36"/>
      <c r="I37" s="36"/>
      <c r="J37" s="36"/>
      <c r="K37" s="36"/>
      <c r="L37" s="36"/>
      <c r="M37" s="36"/>
      <c r="N37" s="36"/>
      <c r="O37" s="36"/>
      <c r="P37" s="36"/>
      <c r="Q37" s="36"/>
      <c r="R37" s="36"/>
      <c r="S37" s="36"/>
      <c r="T37" s="36"/>
      <c r="U37" s="36"/>
      <c r="V37" s="36"/>
      <c r="W37" s="36"/>
      <c r="X37" s="36"/>
      <c r="Y37" s="36"/>
      <c r="Z37" s="36"/>
      <c r="AA37" s="36"/>
      <c r="AB37" s="36"/>
      <c r="AC37" s="36"/>
      <c r="AD37" s="38"/>
    </row>
    <row r="38" spans="1:36" s="19" customFormat="1" ht="15.75" customHeight="1" x14ac:dyDescent="0.15">
      <c r="A38" s="56" t="s">
        <v>132</v>
      </c>
      <c r="B38" s="39"/>
      <c r="C38" s="39"/>
      <c r="D38" s="39"/>
      <c r="E38" s="39"/>
      <c r="F38" s="40"/>
      <c r="G38" s="39"/>
      <c r="H38" s="39"/>
      <c r="I38" s="39"/>
      <c r="J38" s="39"/>
      <c r="K38" s="39"/>
      <c r="L38" s="39"/>
      <c r="M38" s="39"/>
      <c r="N38" s="39"/>
      <c r="O38" s="39"/>
      <c r="P38" s="39"/>
      <c r="Q38" s="39"/>
      <c r="R38" s="39"/>
      <c r="S38" s="39"/>
      <c r="T38" s="39"/>
      <c r="U38" s="39"/>
      <c r="V38" s="39"/>
      <c r="W38" s="39"/>
      <c r="X38" s="39"/>
      <c r="Y38" s="39"/>
      <c r="Z38" s="39"/>
      <c r="AA38" s="39"/>
      <c r="AB38" s="39"/>
      <c r="AC38" s="39"/>
      <c r="AD38" s="41"/>
    </row>
    <row r="39" spans="1:36" s="19" customFormat="1" ht="15.75" customHeight="1" x14ac:dyDescent="0.15">
      <c r="A39" s="57" t="s">
        <v>73</v>
      </c>
      <c r="B39" s="42"/>
      <c r="C39" s="42"/>
      <c r="D39" s="42"/>
      <c r="E39" s="42"/>
      <c r="F39" s="43"/>
      <c r="G39" s="39"/>
      <c r="H39" s="39"/>
      <c r="I39" s="39"/>
      <c r="J39" s="39"/>
      <c r="K39" s="39"/>
      <c r="L39" s="39"/>
      <c r="M39" s="39"/>
      <c r="N39" s="39"/>
      <c r="O39" s="39"/>
      <c r="P39" s="39"/>
      <c r="Q39" s="39"/>
      <c r="R39" s="39"/>
      <c r="S39" s="39"/>
      <c r="T39" s="39"/>
      <c r="U39" s="39"/>
      <c r="V39" s="39"/>
      <c r="W39" s="39"/>
      <c r="X39" s="39"/>
      <c r="Y39" s="39"/>
      <c r="Z39" s="39"/>
      <c r="AA39" s="39"/>
      <c r="AB39" s="39"/>
      <c r="AC39" s="39"/>
      <c r="AD39" s="41"/>
    </row>
    <row r="40" spans="1:36" s="19" customFormat="1" ht="22.5" customHeight="1" x14ac:dyDescent="0.15">
      <c r="A40" s="114" t="s">
        <v>74</v>
      </c>
      <c r="B40" s="115"/>
      <c r="C40" s="115"/>
      <c r="D40" s="115"/>
      <c r="E40" s="207"/>
      <c r="F40" s="208"/>
      <c r="G40" s="208"/>
      <c r="H40" s="208"/>
      <c r="I40" s="44" t="s">
        <v>75</v>
      </c>
      <c r="J40" s="208"/>
      <c r="K40" s="208"/>
      <c r="L40" s="44" t="s">
        <v>76</v>
      </c>
      <c r="M40" s="208"/>
      <c r="N40" s="208"/>
      <c r="O40" s="44" t="s">
        <v>77</v>
      </c>
      <c r="P40" s="182" t="s">
        <v>78</v>
      </c>
      <c r="Q40" s="182"/>
      <c r="R40" s="182"/>
      <c r="S40" s="182"/>
      <c r="T40" s="182"/>
      <c r="U40" s="203" t="str">
        <f>W35</f>
        <v>０</v>
      </c>
      <c r="V40" s="204"/>
      <c r="W40" s="204"/>
      <c r="X40" s="204"/>
      <c r="Y40" s="204"/>
      <c r="Z40" s="204"/>
      <c r="AA40" s="204"/>
      <c r="AB40" s="204"/>
      <c r="AC40" s="204"/>
      <c r="AD40" s="45" t="s">
        <v>89</v>
      </c>
    </row>
    <row r="41" spans="1:36" s="29" customFormat="1" ht="22.5" customHeight="1" x14ac:dyDescent="0.15">
      <c r="A41" s="209" t="s">
        <v>79</v>
      </c>
      <c r="B41" s="209"/>
      <c r="C41" s="209"/>
      <c r="D41" s="209"/>
      <c r="E41" s="144"/>
      <c r="F41" s="144"/>
      <c r="G41" s="144"/>
      <c r="H41" s="144"/>
      <c r="I41" s="144"/>
      <c r="J41" s="144"/>
      <c r="K41" s="144"/>
      <c r="L41" s="144"/>
      <c r="M41" s="144"/>
      <c r="N41" s="144"/>
      <c r="O41" s="144"/>
      <c r="P41" s="144"/>
      <c r="Q41" s="144"/>
      <c r="R41" s="144"/>
      <c r="S41" s="144"/>
      <c r="T41" s="144"/>
      <c r="U41" s="144"/>
      <c r="V41" s="144"/>
      <c r="W41" s="144"/>
      <c r="X41" s="144"/>
      <c r="Y41" s="144"/>
      <c r="Z41" s="144"/>
      <c r="AA41" s="144"/>
      <c r="AB41" s="144"/>
      <c r="AC41" s="144"/>
      <c r="AD41" s="144"/>
      <c r="AE41" s="19"/>
      <c r="AF41" s="19"/>
      <c r="AG41" s="19"/>
      <c r="AH41" s="19"/>
    </row>
    <row r="42" spans="1:36" s="54" customFormat="1" ht="14.25" customHeight="1" x14ac:dyDescent="0.15">
      <c r="A42" s="200" t="s">
        <v>102</v>
      </c>
      <c r="B42" s="201"/>
      <c r="C42" s="201"/>
      <c r="D42" s="201"/>
      <c r="E42" s="201"/>
      <c r="F42" s="201"/>
      <c r="G42" s="201"/>
      <c r="H42" s="201"/>
      <c r="I42" s="201"/>
      <c r="J42" s="201"/>
      <c r="K42" s="201"/>
      <c r="L42" s="201"/>
      <c r="M42" s="201"/>
      <c r="N42" s="201"/>
      <c r="O42" s="201"/>
      <c r="P42" s="201"/>
      <c r="Q42" s="201"/>
      <c r="R42" s="201"/>
      <c r="S42" s="201"/>
      <c r="T42" s="201"/>
      <c r="U42" s="201"/>
      <c r="V42" s="201"/>
      <c r="W42" s="201"/>
      <c r="X42" s="201"/>
      <c r="Y42" s="201"/>
      <c r="Z42" s="201"/>
      <c r="AA42" s="201"/>
      <c r="AB42" s="201"/>
      <c r="AC42" s="201"/>
      <c r="AD42" s="202"/>
    </row>
    <row r="43" spans="1:36" s="54" customFormat="1" ht="42.95" customHeight="1" x14ac:dyDescent="0.15">
      <c r="A43" s="55"/>
      <c r="B43" s="205" t="s">
        <v>103</v>
      </c>
      <c r="C43" s="205"/>
      <c r="D43" s="205"/>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6"/>
    </row>
    <row r="44" spans="1:36" s="19" customFormat="1" ht="17.25" customHeight="1" x14ac:dyDescent="0.15">
      <c r="A44" s="196" t="s">
        <v>120</v>
      </c>
      <c r="B44" s="197"/>
      <c r="C44" s="197"/>
      <c r="D44" s="70"/>
      <c r="E44" s="36"/>
      <c r="F44" s="37"/>
      <c r="G44" s="36"/>
      <c r="H44" s="36"/>
      <c r="I44" s="36"/>
      <c r="J44" s="36"/>
      <c r="K44" s="36"/>
      <c r="L44" s="36"/>
      <c r="M44" s="36"/>
      <c r="N44" s="36"/>
      <c r="O44" s="36"/>
      <c r="P44" s="36"/>
      <c r="Q44" s="36"/>
      <c r="R44" s="36"/>
      <c r="S44" s="36"/>
      <c r="T44" s="36"/>
      <c r="U44" s="36"/>
      <c r="V44" s="36"/>
      <c r="W44" s="36"/>
      <c r="X44" s="36"/>
      <c r="Y44" s="36"/>
      <c r="Z44" s="36"/>
      <c r="AA44" s="36"/>
      <c r="AB44" s="36"/>
      <c r="AC44" s="36"/>
      <c r="AD44" s="38"/>
    </row>
    <row r="45" spans="1:36" s="19" customFormat="1" ht="17.25" customHeight="1" x14ac:dyDescent="0.15">
      <c r="A45" s="198"/>
      <c r="B45" s="199"/>
      <c r="C45" s="199"/>
      <c r="D45" s="71"/>
      <c r="E45" s="72"/>
      <c r="F45" s="72"/>
      <c r="G45" s="72"/>
      <c r="H45" s="72"/>
      <c r="I45" s="72"/>
      <c r="J45" s="72"/>
      <c r="K45" s="72"/>
      <c r="L45" s="72"/>
      <c r="M45" s="72"/>
      <c r="N45" s="72"/>
      <c r="O45" s="72"/>
      <c r="P45" s="72"/>
      <c r="Q45" s="72"/>
      <c r="R45" s="72"/>
      <c r="S45" s="72"/>
      <c r="T45" s="72"/>
      <c r="U45" s="72"/>
      <c r="V45" s="72"/>
      <c r="W45" s="72"/>
      <c r="X45" s="72"/>
      <c r="Y45" s="72"/>
      <c r="Z45" s="72"/>
      <c r="AA45" s="72"/>
      <c r="AB45" s="72"/>
      <c r="AC45" s="72"/>
      <c r="AD45" s="73"/>
    </row>
    <row r="46" spans="1:36" s="19" customFormat="1" ht="36.75" customHeight="1" x14ac:dyDescent="0.15">
      <c r="A46" s="136"/>
      <c r="B46" s="137"/>
      <c r="C46" s="137"/>
      <c r="D46" s="137"/>
      <c r="E46" s="137"/>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8"/>
    </row>
    <row r="47" spans="1:36" s="19" customFormat="1" ht="33.6" customHeight="1" x14ac:dyDescent="0.15">
      <c r="AI47" s="61"/>
      <c r="AJ47" s="62"/>
    </row>
    <row r="48" spans="1:36" s="19" customFormat="1" x14ac:dyDescent="0.15">
      <c r="A48" s="46"/>
      <c r="B48" s="46"/>
      <c r="C48" s="46"/>
      <c r="D48" s="46"/>
      <c r="E48" s="46"/>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c r="AI48" s="61"/>
      <c r="AJ48" s="62"/>
    </row>
    <row r="49" spans="1:38" s="19" customFormat="1" x14ac:dyDescent="0.15">
      <c r="A49" s="46"/>
      <c r="B49" s="46"/>
      <c r="C49" s="46"/>
      <c r="D49" s="46"/>
      <c r="E49" s="46"/>
      <c r="F49" s="46"/>
      <c r="G49" s="46"/>
      <c r="H49" s="46"/>
      <c r="I49" s="46"/>
      <c r="J49" s="46"/>
      <c r="K49" s="46"/>
      <c r="L49" s="46"/>
      <c r="M49" s="46"/>
      <c r="N49" s="46"/>
      <c r="O49" s="46"/>
      <c r="P49" s="46"/>
      <c r="Q49" s="46"/>
      <c r="R49" s="46"/>
      <c r="S49" s="46"/>
      <c r="T49" s="46"/>
      <c r="U49" s="46"/>
      <c r="V49" s="46"/>
      <c r="W49" s="46"/>
      <c r="X49" s="46"/>
      <c r="Y49" s="46"/>
      <c r="Z49" s="46"/>
      <c r="AA49" s="46"/>
      <c r="AB49" s="46"/>
      <c r="AC49" s="46"/>
      <c r="AD49" s="46"/>
      <c r="AH49" t="s">
        <v>105</v>
      </c>
      <c r="AI49" t="str">
        <f>"午前の部(第１回)　"&amp;AH49</f>
        <v>午前の部(第１回)　 25m自　由　形</v>
      </c>
      <c r="AJ49" s="63">
        <v>1</v>
      </c>
      <c r="AK49" s="19">
        <v>25</v>
      </c>
      <c r="AL49" s="19">
        <v>2000</v>
      </c>
    </row>
    <row r="50" spans="1:38" s="19" customFormat="1" x14ac:dyDescent="0.15">
      <c r="A50" s="46"/>
      <c r="B50" s="46"/>
      <c r="C50" s="46"/>
      <c r="D50" s="46"/>
      <c r="E50" s="46"/>
      <c r="F50" s="46"/>
      <c r="G50" s="46"/>
      <c r="H50" s="46"/>
      <c r="I50" s="46"/>
      <c r="J50" s="46"/>
      <c r="K50" s="46"/>
      <c r="L50" s="46"/>
      <c r="M50" s="46"/>
      <c r="N50" s="46"/>
      <c r="O50" s="46"/>
      <c r="P50" s="46"/>
      <c r="Q50" s="46"/>
      <c r="R50" s="46"/>
      <c r="S50" s="46"/>
      <c r="T50" s="46"/>
      <c r="U50" s="46"/>
      <c r="V50" s="46"/>
      <c r="W50" s="46"/>
      <c r="X50" s="46"/>
      <c r="Y50" s="46"/>
      <c r="Z50" s="46"/>
      <c r="AA50" s="46"/>
      <c r="AB50" s="46"/>
      <c r="AC50" s="46"/>
      <c r="AD50" s="46"/>
      <c r="AH50" t="s">
        <v>106</v>
      </c>
      <c r="AI50" t="str">
        <f t="shared" ref="AI50:AI67" si="0">"午前の部(第１回)　"&amp;AH50</f>
        <v>午前の部(第１回)　 50m自　由　形</v>
      </c>
      <c r="AJ50" s="64">
        <v>1</v>
      </c>
      <c r="AK50" s="19">
        <v>50</v>
      </c>
      <c r="AL50" s="19">
        <v>2000</v>
      </c>
    </row>
    <row r="51" spans="1:38" s="19" customFormat="1" x14ac:dyDescent="0.15">
      <c r="A51" s="46"/>
      <c r="B51" s="46"/>
      <c r="C51" s="46"/>
      <c r="D51" s="46"/>
      <c r="E51" s="46"/>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H51" t="s">
        <v>107</v>
      </c>
      <c r="AI51" t="str">
        <f t="shared" si="0"/>
        <v>午前の部(第１回)　100m自　由　形</v>
      </c>
      <c r="AJ51" s="63">
        <v>1</v>
      </c>
      <c r="AK51" s="19">
        <v>100</v>
      </c>
      <c r="AL51" s="19">
        <v>2000</v>
      </c>
    </row>
    <row r="52" spans="1:38" s="19" customFormat="1" x14ac:dyDescent="0.15">
      <c r="A52" s="46"/>
      <c r="B52" s="46"/>
      <c r="C52" s="46"/>
      <c r="D52" s="46"/>
      <c r="E52" s="46"/>
      <c r="F52" s="46"/>
      <c r="G52" s="46"/>
      <c r="H52" s="46"/>
      <c r="I52" s="46"/>
      <c r="J52" s="46"/>
      <c r="K52" s="46"/>
      <c r="L52" s="46"/>
      <c r="M52" s="46"/>
      <c r="N52" s="46"/>
      <c r="O52" s="46"/>
      <c r="P52" s="46"/>
      <c r="Q52" s="46"/>
      <c r="R52" s="46"/>
      <c r="S52" s="46"/>
      <c r="T52" s="46"/>
      <c r="U52" s="46"/>
      <c r="V52" s="46"/>
      <c r="W52" s="46"/>
      <c r="X52" s="46"/>
      <c r="Y52" s="46"/>
      <c r="Z52" s="46"/>
      <c r="AA52" s="46"/>
      <c r="AB52" s="46"/>
      <c r="AC52" s="46"/>
      <c r="AD52" s="46"/>
      <c r="AH52" t="s">
        <v>108</v>
      </c>
      <c r="AI52" t="str">
        <f t="shared" si="0"/>
        <v>午前の部(第１回)　200m自　由　形</v>
      </c>
      <c r="AJ52" s="63">
        <v>1</v>
      </c>
      <c r="AK52" s="19">
        <v>200</v>
      </c>
      <c r="AL52" s="19">
        <v>2000</v>
      </c>
    </row>
    <row r="53" spans="1:38" s="19" customFormat="1" x14ac:dyDescent="0.15">
      <c r="A53" s="46"/>
      <c r="B53" s="46"/>
      <c r="C53" s="46"/>
      <c r="D53" s="46"/>
      <c r="E53" s="46"/>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c r="AF53" s="46"/>
      <c r="AG53" s="46"/>
      <c r="AH53" t="s">
        <v>125</v>
      </c>
      <c r="AI53" t="str">
        <f t="shared" si="0"/>
        <v>午前の部(第１回)　400m自　由　形</v>
      </c>
      <c r="AJ53" s="63">
        <v>1</v>
      </c>
      <c r="AK53" s="19">
        <v>400</v>
      </c>
      <c r="AL53" s="19">
        <v>4000</v>
      </c>
    </row>
    <row r="54" spans="1:38" s="19" customFormat="1" x14ac:dyDescent="0.15">
      <c r="A54" s="46"/>
      <c r="B54" s="46"/>
      <c r="C54" s="46"/>
      <c r="D54" s="46"/>
      <c r="E54" s="46"/>
      <c r="F54" s="46"/>
      <c r="G54" s="46"/>
      <c r="H54" s="46"/>
      <c r="I54" s="46"/>
      <c r="J54" s="46"/>
      <c r="K54" s="46"/>
      <c r="L54" s="46"/>
      <c r="M54" s="46"/>
      <c r="N54" s="46"/>
      <c r="O54" s="46"/>
      <c r="P54" s="46"/>
      <c r="Q54" s="46"/>
      <c r="R54" s="46"/>
      <c r="S54" s="46"/>
      <c r="T54" s="46"/>
      <c r="U54" s="46"/>
      <c r="V54" s="46"/>
      <c r="W54" s="46"/>
      <c r="X54" s="46"/>
      <c r="Y54" s="46"/>
      <c r="Z54" s="46"/>
      <c r="AA54" s="46"/>
      <c r="AB54" s="46"/>
      <c r="AC54" s="46"/>
      <c r="AD54" s="46"/>
      <c r="AE54" s="46"/>
      <c r="AF54" s="46"/>
      <c r="AG54" s="46"/>
      <c r="AH54" t="s">
        <v>109</v>
      </c>
      <c r="AI54" t="str">
        <f t="shared" si="0"/>
        <v>午前の部(第１回)　 25m背　泳　ぎ</v>
      </c>
      <c r="AJ54" s="64">
        <v>2</v>
      </c>
      <c r="AK54" s="19">
        <v>25</v>
      </c>
      <c r="AL54" s="19">
        <v>2000</v>
      </c>
    </row>
    <row r="55" spans="1:38" s="19" customFormat="1" x14ac:dyDescent="0.15">
      <c r="A55" s="46"/>
      <c r="B55" s="46"/>
      <c r="C55" s="46"/>
      <c r="D55" s="46"/>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t="s">
        <v>110</v>
      </c>
      <c r="AI55" t="str">
        <f t="shared" si="0"/>
        <v>午前の部(第１回)　 50m背　泳　ぎ</v>
      </c>
      <c r="AJ55" s="64">
        <v>2</v>
      </c>
      <c r="AK55" s="19">
        <v>50</v>
      </c>
      <c r="AL55" s="19">
        <v>2000</v>
      </c>
    </row>
    <row r="56" spans="1:38" s="19" customFormat="1" x14ac:dyDescent="0.15">
      <c r="A56" s="46"/>
      <c r="B56" s="46"/>
      <c r="C56" s="46"/>
      <c r="D56" s="46"/>
      <c r="E56" s="46"/>
      <c r="F56" s="46"/>
      <c r="G56" s="46"/>
      <c r="H56" s="46"/>
      <c r="I56" s="46"/>
      <c r="J56" s="46"/>
      <c r="K56" s="46"/>
      <c r="L56" s="46"/>
      <c r="M56" s="46"/>
      <c r="N56" s="46"/>
      <c r="O56" s="46"/>
      <c r="P56" s="46"/>
      <c r="Q56" s="46"/>
      <c r="R56" s="46"/>
      <c r="S56" s="46"/>
      <c r="T56" s="46"/>
      <c r="U56" s="46"/>
      <c r="V56" s="46"/>
      <c r="W56" s="46"/>
      <c r="X56" s="46"/>
      <c r="Y56" s="46"/>
      <c r="Z56" s="46"/>
      <c r="AA56" s="46"/>
      <c r="AB56" s="46"/>
      <c r="AC56" s="46"/>
      <c r="AD56" s="46"/>
      <c r="AE56" s="46"/>
      <c r="AF56" s="46"/>
      <c r="AG56" s="46"/>
      <c r="AH56" t="s">
        <v>111</v>
      </c>
      <c r="AI56" t="str">
        <f t="shared" si="0"/>
        <v>午前の部(第１回)　100m背　泳　ぎ</v>
      </c>
      <c r="AJ56" s="64">
        <v>2</v>
      </c>
      <c r="AK56" s="19">
        <v>100</v>
      </c>
      <c r="AL56" s="19">
        <v>2000</v>
      </c>
    </row>
    <row r="57" spans="1:38" s="19" customFormat="1" x14ac:dyDescent="0.15">
      <c r="A57" s="46"/>
      <c r="B57" s="46"/>
      <c r="C57" s="46"/>
      <c r="D57" s="46"/>
      <c r="E57" s="46"/>
      <c r="F57" s="46"/>
      <c r="G57" s="46"/>
      <c r="H57" s="46"/>
      <c r="I57" s="46"/>
      <c r="J57" s="46"/>
      <c r="K57" s="46"/>
      <c r="L57" s="46"/>
      <c r="M57" s="46"/>
      <c r="N57" s="46"/>
      <c r="O57" s="46"/>
      <c r="P57" s="46"/>
      <c r="Q57" s="46"/>
      <c r="R57" s="46"/>
      <c r="S57" s="46"/>
      <c r="T57" s="46"/>
      <c r="U57" s="46"/>
      <c r="V57" s="46"/>
      <c r="W57" s="46"/>
      <c r="X57" s="46"/>
      <c r="Y57" s="46"/>
      <c r="Z57" s="46"/>
      <c r="AA57" s="46"/>
      <c r="AB57" s="46"/>
      <c r="AC57" s="46"/>
      <c r="AD57" s="46"/>
      <c r="AE57" s="46"/>
      <c r="AF57" s="46"/>
      <c r="AG57" s="46"/>
      <c r="AH57" t="s">
        <v>112</v>
      </c>
      <c r="AI57" t="str">
        <f t="shared" si="0"/>
        <v>午前の部(第１回)　200m背　泳　ぎ</v>
      </c>
      <c r="AJ57" s="64">
        <v>2</v>
      </c>
      <c r="AK57" s="19">
        <v>200</v>
      </c>
      <c r="AL57" s="19">
        <v>2000</v>
      </c>
    </row>
    <row r="58" spans="1:38" s="19" customFormat="1" x14ac:dyDescent="0.15">
      <c r="A58" s="46"/>
      <c r="B58" s="46"/>
      <c r="C58" s="46"/>
      <c r="D58" s="46"/>
      <c r="E58" s="46"/>
      <c r="F58" s="46"/>
      <c r="G58" s="46"/>
      <c r="H58" s="46"/>
      <c r="I58" s="46"/>
      <c r="J58" s="46"/>
      <c r="K58" s="46"/>
      <c r="L58" s="46"/>
      <c r="M58" s="46"/>
      <c r="N58" s="46"/>
      <c r="O58" s="46"/>
      <c r="P58" s="46"/>
      <c r="Q58" s="46"/>
      <c r="R58" s="46"/>
      <c r="S58" s="46"/>
      <c r="T58" s="46"/>
      <c r="U58" s="46"/>
      <c r="V58" s="46"/>
      <c r="W58" s="46"/>
      <c r="X58" s="46"/>
      <c r="Y58" s="46"/>
      <c r="Z58" s="46"/>
      <c r="AA58" s="46"/>
      <c r="AB58" s="46"/>
      <c r="AC58" s="46"/>
      <c r="AD58" s="46"/>
      <c r="AE58" s="46"/>
      <c r="AF58" s="46"/>
      <c r="AG58" s="46"/>
      <c r="AH58" t="s">
        <v>113</v>
      </c>
      <c r="AI58" t="str">
        <f t="shared" si="0"/>
        <v>午前の部(第１回)　 25m平　泳　ぎ</v>
      </c>
      <c r="AJ58" s="64">
        <v>3</v>
      </c>
      <c r="AK58" s="19">
        <v>25</v>
      </c>
      <c r="AL58" s="19">
        <v>2000</v>
      </c>
    </row>
    <row r="59" spans="1:38" s="19" customFormat="1" x14ac:dyDescent="0.15">
      <c r="A59" s="46"/>
      <c r="B59" s="46"/>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6"/>
      <c r="AH59" t="s">
        <v>114</v>
      </c>
      <c r="AI59" t="str">
        <f t="shared" si="0"/>
        <v>午前の部(第１回)　 50m平　泳　ぎ</v>
      </c>
      <c r="AJ59" s="64">
        <v>3</v>
      </c>
      <c r="AK59" s="19">
        <v>50</v>
      </c>
      <c r="AL59" s="19">
        <v>2000</v>
      </c>
    </row>
    <row r="60" spans="1:38" s="19" customFormat="1" x14ac:dyDescent="0.15">
      <c r="A60" s="46"/>
      <c r="B60" s="46"/>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t="s">
        <v>115</v>
      </c>
      <c r="AI60" t="str">
        <f t="shared" si="0"/>
        <v>午前の部(第１回)　100m平　泳　ぎ</v>
      </c>
      <c r="AJ60" s="64">
        <v>3</v>
      </c>
      <c r="AK60" s="19">
        <v>100</v>
      </c>
      <c r="AL60" s="19">
        <v>2000</v>
      </c>
    </row>
    <row r="61" spans="1:38" s="19" customFormat="1" x14ac:dyDescent="0.15">
      <c r="A61" s="46"/>
      <c r="B61" s="46"/>
      <c r="C61" s="46"/>
      <c r="D61" s="46"/>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t="s">
        <v>116</v>
      </c>
      <c r="AI61" t="str">
        <f t="shared" si="0"/>
        <v>午前の部(第１回)　200m平　泳　ぎ</v>
      </c>
      <c r="AJ61" s="64">
        <v>3</v>
      </c>
      <c r="AK61" s="19">
        <v>200</v>
      </c>
      <c r="AL61" s="19">
        <v>2000</v>
      </c>
    </row>
    <row r="62" spans="1:38" s="19" customFormat="1" x14ac:dyDescent="0.15">
      <c r="A62" s="46"/>
      <c r="B62" s="46"/>
      <c r="C62" s="46"/>
      <c r="D62" s="46"/>
      <c r="E62" s="46"/>
      <c r="F62" s="46"/>
      <c r="G62" s="46"/>
      <c r="H62" s="46"/>
      <c r="I62" s="46"/>
      <c r="J62" s="46"/>
      <c r="K62" s="46"/>
      <c r="L62" s="46"/>
      <c r="M62" s="46"/>
      <c r="N62" s="46"/>
      <c r="O62" s="46"/>
      <c r="P62" s="46"/>
      <c r="Q62" s="46"/>
      <c r="R62" s="46"/>
      <c r="S62" s="46"/>
      <c r="T62" s="46"/>
      <c r="U62" s="46"/>
      <c r="V62" s="46"/>
      <c r="W62" s="46"/>
      <c r="X62" s="46"/>
      <c r="Y62" s="46"/>
      <c r="Z62" s="46"/>
      <c r="AA62" s="46"/>
      <c r="AB62" s="46"/>
      <c r="AC62" s="46"/>
      <c r="AD62" s="46"/>
      <c r="AE62" s="46"/>
      <c r="AF62" s="46"/>
      <c r="AG62" s="46"/>
      <c r="AH62" t="s">
        <v>52</v>
      </c>
      <c r="AI62" t="str">
        <f t="shared" si="0"/>
        <v>午前の部(第１回)　 25mバタフライ</v>
      </c>
      <c r="AJ62" s="64">
        <v>4</v>
      </c>
      <c r="AK62" s="19">
        <v>25</v>
      </c>
      <c r="AL62" s="19">
        <v>2000</v>
      </c>
    </row>
    <row r="63" spans="1:38" s="19" customFormat="1" x14ac:dyDescent="0.15">
      <c r="A63" s="46"/>
      <c r="B63" s="46"/>
      <c r="C63" s="46"/>
      <c r="D63" s="46"/>
      <c r="E63" s="46"/>
      <c r="F63" s="46"/>
      <c r="G63" s="46"/>
      <c r="H63" s="46"/>
      <c r="I63" s="46"/>
      <c r="J63" s="46"/>
      <c r="K63" s="46"/>
      <c r="L63" s="46"/>
      <c r="M63" s="46"/>
      <c r="N63" s="46"/>
      <c r="O63" s="46"/>
      <c r="P63" s="46"/>
      <c r="Q63" s="46"/>
      <c r="R63" s="46"/>
      <c r="S63" s="46"/>
      <c r="T63" s="46"/>
      <c r="U63" s="46"/>
      <c r="V63" s="46"/>
      <c r="W63" s="46"/>
      <c r="X63" s="46"/>
      <c r="Y63" s="46"/>
      <c r="Z63" s="46"/>
      <c r="AA63" s="46"/>
      <c r="AB63" s="46"/>
      <c r="AC63" s="46"/>
      <c r="AD63" s="46"/>
      <c r="AE63" s="46"/>
      <c r="AF63" s="46"/>
      <c r="AG63" s="46"/>
      <c r="AH63" t="s">
        <v>50</v>
      </c>
      <c r="AI63" t="str">
        <f t="shared" si="0"/>
        <v>午前の部(第１回)　 50mバタフライ</v>
      </c>
      <c r="AJ63" s="64">
        <v>4</v>
      </c>
      <c r="AK63" s="19">
        <v>50</v>
      </c>
      <c r="AL63" s="19">
        <v>2000</v>
      </c>
    </row>
    <row r="64" spans="1:38" s="19" customFormat="1" x14ac:dyDescent="0.15">
      <c r="A64" s="46"/>
      <c r="B64" s="46"/>
      <c r="C64" s="46"/>
      <c r="D64" s="46"/>
      <c r="E64" s="46"/>
      <c r="F64" s="46"/>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c r="AH64" t="s">
        <v>49</v>
      </c>
      <c r="AI64" t="str">
        <f t="shared" si="0"/>
        <v>午前の部(第１回)　100mバタフライ</v>
      </c>
      <c r="AJ64" s="64">
        <v>4</v>
      </c>
      <c r="AK64" s="19">
        <v>100</v>
      </c>
      <c r="AL64" s="19">
        <v>2000</v>
      </c>
    </row>
    <row r="65" spans="1:38" s="19" customFormat="1" x14ac:dyDescent="0.15">
      <c r="A65" s="46"/>
      <c r="B65" s="46"/>
      <c r="C65" s="46"/>
      <c r="D65" s="46"/>
      <c r="E65" s="46"/>
      <c r="F65" s="46"/>
      <c r="G65" s="46"/>
      <c r="H65" s="46"/>
      <c r="I65" s="46"/>
      <c r="J65" s="46"/>
      <c r="K65" s="46"/>
      <c r="L65" s="46"/>
      <c r="M65" s="46"/>
      <c r="N65" s="46"/>
      <c r="O65" s="46"/>
      <c r="P65" s="46"/>
      <c r="Q65" s="46"/>
      <c r="R65" s="46"/>
      <c r="S65" s="46"/>
      <c r="T65" s="46"/>
      <c r="U65" s="46"/>
      <c r="V65" s="46"/>
      <c r="W65" s="46"/>
      <c r="X65" s="46"/>
      <c r="Y65" s="46"/>
      <c r="Z65" s="46"/>
      <c r="AA65" s="46"/>
      <c r="AB65" s="46"/>
      <c r="AC65" s="46"/>
      <c r="AD65" s="46"/>
      <c r="AE65" s="46"/>
      <c r="AF65" s="46"/>
      <c r="AG65" s="46"/>
      <c r="AH65" t="s">
        <v>53</v>
      </c>
      <c r="AI65" t="str">
        <f t="shared" si="0"/>
        <v>午前の部(第１回)　200mバタフライ</v>
      </c>
      <c r="AJ65" s="64">
        <v>4</v>
      </c>
      <c r="AK65" s="19">
        <v>200</v>
      </c>
      <c r="AL65" s="19">
        <v>2000</v>
      </c>
    </row>
    <row r="66" spans="1:38" x14ac:dyDescent="0.15">
      <c r="AH66" t="s">
        <v>117</v>
      </c>
      <c r="AI66" t="str">
        <f t="shared" si="0"/>
        <v>午前の部(第１回)　100m個人メドレー</v>
      </c>
      <c r="AJ66" s="64">
        <v>5</v>
      </c>
      <c r="AK66" s="19">
        <v>100</v>
      </c>
      <c r="AL66" s="19">
        <v>2000</v>
      </c>
    </row>
    <row r="67" spans="1:38" x14ac:dyDescent="0.15">
      <c r="AH67" s="5" t="s">
        <v>118</v>
      </c>
      <c r="AI67" s="5" t="str">
        <f t="shared" si="0"/>
        <v>午前の部(第１回)　200m個人メドレー</v>
      </c>
      <c r="AJ67" s="74">
        <v>5</v>
      </c>
      <c r="AK67" s="67">
        <v>200</v>
      </c>
      <c r="AL67" s="67">
        <v>2000</v>
      </c>
    </row>
    <row r="68" spans="1:38" x14ac:dyDescent="0.15">
      <c r="AH68" t="s">
        <v>105</v>
      </c>
      <c r="AI68" t="str">
        <f>"午後の部(第２回)　"&amp;AH68</f>
        <v>午後の部(第２回)　 25m自　由　形</v>
      </c>
      <c r="AJ68" s="63">
        <v>11</v>
      </c>
      <c r="AK68" s="19">
        <v>25</v>
      </c>
      <c r="AL68" s="19">
        <v>2000</v>
      </c>
    </row>
    <row r="69" spans="1:38" x14ac:dyDescent="0.15">
      <c r="AH69" t="s">
        <v>106</v>
      </c>
      <c r="AI69" t="str">
        <f t="shared" ref="AI69:AI86" si="1">"午後の部(第２回)　"&amp;AH69</f>
        <v>午後の部(第２回)　 50m自　由　形</v>
      </c>
      <c r="AJ69" s="64">
        <v>11</v>
      </c>
      <c r="AK69" s="19">
        <v>50</v>
      </c>
      <c r="AL69" s="19">
        <v>2000</v>
      </c>
    </row>
    <row r="70" spans="1:38" x14ac:dyDescent="0.15">
      <c r="AH70" t="s">
        <v>107</v>
      </c>
      <c r="AI70" t="str">
        <f t="shared" si="1"/>
        <v>午後の部(第２回)　100m自　由　形</v>
      </c>
      <c r="AJ70" s="63">
        <v>11</v>
      </c>
      <c r="AK70" s="19">
        <v>100</v>
      </c>
      <c r="AL70" s="19">
        <v>2000</v>
      </c>
    </row>
    <row r="71" spans="1:38" x14ac:dyDescent="0.15">
      <c r="AH71" t="s">
        <v>108</v>
      </c>
      <c r="AI71" t="str">
        <f t="shared" si="1"/>
        <v>午後の部(第２回)　200m自　由　形</v>
      </c>
      <c r="AJ71" s="63">
        <v>11</v>
      </c>
      <c r="AK71" s="19">
        <v>200</v>
      </c>
      <c r="AL71" s="19">
        <v>2000</v>
      </c>
    </row>
    <row r="72" spans="1:38" x14ac:dyDescent="0.15">
      <c r="AH72" t="s">
        <v>130</v>
      </c>
      <c r="AI72" t="str">
        <f t="shared" si="1"/>
        <v>午後の部(第２回)　800m自　由　形</v>
      </c>
      <c r="AJ72" s="63">
        <v>11</v>
      </c>
      <c r="AK72" s="19">
        <v>800</v>
      </c>
      <c r="AL72" s="19">
        <v>6000</v>
      </c>
    </row>
    <row r="73" spans="1:38" x14ac:dyDescent="0.15">
      <c r="AH73" t="s">
        <v>109</v>
      </c>
      <c r="AI73" t="str">
        <f t="shared" si="1"/>
        <v>午後の部(第２回)　 25m背　泳　ぎ</v>
      </c>
      <c r="AJ73" s="64">
        <v>12</v>
      </c>
      <c r="AK73" s="19">
        <v>25</v>
      </c>
      <c r="AL73" s="19">
        <v>2000</v>
      </c>
    </row>
    <row r="74" spans="1:38" x14ac:dyDescent="0.15">
      <c r="AH74" t="s">
        <v>110</v>
      </c>
      <c r="AI74" t="str">
        <f t="shared" si="1"/>
        <v>午後の部(第２回)　 50m背　泳　ぎ</v>
      </c>
      <c r="AJ74" s="64">
        <v>12</v>
      </c>
      <c r="AK74" s="19">
        <v>50</v>
      </c>
      <c r="AL74" s="19">
        <v>2000</v>
      </c>
    </row>
    <row r="75" spans="1:38" x14ac:dyDescent="0.15">
      <c r="AH75" t="s">
        <v>111</v>
      </c>
      <c r="AI75" t="str">
        <f t="shared" si="1"/>
        <v>午後の部(第２回)　100m背　泳　ぎ</v>
      </c>
      <c r="AJ75" s="64">
        <v>12</v>
      </c>
      <c r="AK75" s="19">
        <v>100</v>
      </c>
      <c r="AL75" s="19">
        <v>2000</v>
      </c>
    </row>
    <row r="76" spans="1:38" x14ac:dyDescent="0.15">
      <c r="AH76" t="s">
        <v>112</v>
      </c>
      <c r="AI76" t="str">
        <f t="shared" si="1"/>
        <v>午後の部(第２回)　200m背　泳　ぎ</v>
      </c>
      <c r="AJ76" s="64">
        <v>12</v>
      </c>
      <c r="AK76" s="19">
        <v>200</v>
      </c>
      <c r="AL76" s="19">
        <v>2000</v>
      </c>
    </row>
    <row r="77" spans="1:38" x14ac:dyDescent="0.15">
      <c r="AH77" t="s">
        <v>113</v>
      </c>
      <c r="AI77" t="str">
        <f t="shared" si="1"/>
        <v>午後の部(第２回)　 25m平　泳　ぎ</v>
      </c>
      <c r="AJ77" s="64">
        <v>13</v>
      </c>
      <c r="AK77" s="19">
        <v>25</v>
      </c>
      <c r="AL77" s="19">
        <v>2000</v>
      </c>
    </row>
    <row r="78" spans="1:38" x14ac:dyDescent="0.15">
      <c r="AH78" t="s">
        <v>114</v>
      </c>
      <c r="AI78" t="str">
        <f t="shared" si="1"/>
        <v>午後の部(第２回)　 50m平　泳　ぎ</v>
      </c>
      <c r="AJ78" s="64">
        <v>13</v>
      </c>
      <c r="AK78" s="19">
        <v>50</v>
      </c>
      <c r="AL78" s="19">
        <v>2000</v>
      </c>
    </row>
    <row r="79" spans="1:38" x14ac:dyDescent="0.15">
      <c r="AH79" t="s">
        <v>115</v>
      </c>
      <c r="AI79" t="str">
        <f t="shared" si="1"/>
        <v>午後の部(第２回)　100m平　泳　ぎ</v>
      </c>
      <c r="AJ79" s="64">
        <v>13</v>
      </c>
      <c r="AK79" s="19">
        <v>100</v>
      </c>
      <c r="AL79" s="19">
        <v>2000</v>
      </c>
    </row>
    <row r="80" spans="1:38" x14ac:dyDescent="0.15">
      <c r="AH80" t="s">
        <v>116</v>
      </c>
      <c r="AI80" t="str">
        <f t="shared" si="1"/>
        <v>午後の部(第２回)　200m平　泳　ぎ</v>
      </c>
      <c r="AJ80" s="64">
        <v>13</v>
      </c>
      <c r="AK80" s="19">
        <v>200</v>
      </c>
      <c r="AL80" s="19">
        <v>2000</v>
      </c>
    </row>
    <row r="81" spans="34:38" x14ac:dyDescent="0.15">
      <c r="AH81" t="s">
        <v>52</v>
      </c>
      <c r="AI81" t="str">
        <f t="shared" si="1"/>
        <v>午後の部(第２回)　 25mバタフライ</v>
      </c>
      <c r="AJ81" s="64">
        <v>14</v>
      </c>
      <c r="AK81" s="19">
        <v>25</v>
      </c>
      <c r="AL81" s="19">
        <v>2000</v>
      </c>
    </row>
    <row r="82" spans="34:38" x14ac:dyDescent="0.15">
      <c r="AH82" t="s">
        <v>50</v>
      </c>
      <c r="AI82" t="str">
        <f t="shared" si="1"/>
        <v>午後の部(第２回)　 50mバタフライ</v>
      </c>
      <c r="AJ82" s="64">
        <v>14</v>
      </c>
      <c r="AK82" s="19">
        <v>50</v>
      </c>
      <c r="AL82" s="19">
        <v>2000</v>
      </c>
    </row>
    <row r="83" spans="34:38" x14ac:dyDescent="0.15">
      <c r="AH83" t="s">
        <v>49</v>
      </c>
      <c r="AI83" t="str">
        <f t="shared" si="1"/>
        <v>午後の部(第２回)　100mバタフライ</v>
      </c>
      <c r="AJ83" s="64">
        <v>14</v>
      </c>
      <c r="AK83" s="19">
        <v>100</v>
      </c>
      <c r="AL83" s="19">
        <v>2000</v>
      </c>
    </row>
    <row r="84" spans="34:38" x14ac:dyDescent="0.15">
      <c r="AH84" t="s">
        <v>53</v>
      </c>
      <c r="AI84" t="str">
        <f t="shared" si="1"/>
        <v>午後の部(第２回)　200mバタフライ</v>
      </c>
      <c r="AJ84" s="64">
        <v>14</v>
      </c>
      <c r="AK84" s="19">
        <v>200</v>
      </c>
      <c r="AL84" s="19">
        <v>2000</v>
      </c>
    </row>
    <row r="85" spans="34:38" x14ac:dyDescent="0.15">
      <c r="AH85" t="s">
        <v>117</v>
      </c>
      <c r="AI85" t="str">
        <f t="shared" si="1"/>
        <v>午後の部(第２回)　100m個人メドレー</v>
      </c>
      <c r="AJ85" s="64">
        <v>15</v>
      </c>
      <c r="AK85" s="19">
        <v>100</v>
      </c>
      <c r="AL85" s="19">
        <v>2000</v>
      </c>
    </row>
    <row r="86" spans="34:38" x14ac:dyDescent="0.15">
      <c r="AH86" t="s">
        <v>126</v>
      </c>
      <c r="AI86" t="str">
        <f t="shared" si="1"/>
        <v>午後の部(第２回)　200m個人メドレー</v>
      </c>
      <c r="AJ86" s="64">
        <v>15</v>
      </c>
      <c r="AK86" s="19">
        <v>200</v>
      </c>
      <c r="AL86" s="19">
        <v>2000</v>
      </c>
    </row>
    <row r="87" spans="34:38" x14ac:dyDescent="0.15">
      <c r="AH87" s="5"/>
      <c r="AI87" s="5"/>
      <c r="AJ87" s="74"/>
      <c r="AK87" s="67"/>
      <c r="AL87" s="67"/>
    </row>
  </sheetData>
  <sheetProtection algorithmName="SHA-512" hashValue="aIe07LjVSMo2aVdpNIzvJ92S39Gfp5ZPQt6ZVYPiDqjiklUFSKVgUnw1lTeFUvTvnCEYNZq5R6Uy531mtwa1HA==" saltValue="TIQZpVequva/9NcqvXfvLw==" spinCount="100000" sheet="1" selectLockedCells="1"/>
  <mergeCells count="81">
    <mergeCell ref="AJ16:AK16"/>
    <mergeCell ref="A44:C45"/>
    <mergeCell ref="A42:AD42"/>
    <mergeCell ref="P40:T40"/>
    <mergeCell ref="U40:AC40"/>
    <mergeCell ref="B43:AD43"/>
    <mergeCell ref="A40:D40"/>
    <mergeCell ref="E40:H40"/>
    <mergeCell ref="J40:K40"/>
    <mergeCell ref="M40:N40"/>
    <mergeCell ref="A41:D41"/>
    <mergeCell ref="V27:AB27"/>
    <mergeCell ref="Q25:U27"/>
    <mergeCell ref="V25:AD25"/>
    <mergeCell ref="A27:F27"/>
    <mergeCell ref="G27:I27"/>
    <mergeCell ref="A1:H1"/>
    <mergeCell ref="G21:X21"/>
    <mergeCell ref="G22:X22"/>
    <mergeCell ref="A15:F15"/>
    <mergeCell ref="G16:R16"/>
    <mergeCell ref="A3:AD3"/>
    <mergeCell ref="E6:AD6"/>
    <mergeCell ref="A10:C10"/>
    <mergeCell ref="P10:R10"/>
    <mergeCell ref="S10:AD10"/>
    <mergeCell ref="I9:AD9"/>
    <mergeCell ref="E9:H9"/>
    <mergeCell ref="A11:C11"/>
    <mergeCell ref="A19:F19"/>
    <mergeCell ref="G19:R19"/>
    <mergeCell ref="A17:F17"/>
    <mergeCell ref="A9:C9"/>
    <mergeCell ref="D10:O10"/>
    <mergeCell ref="S16:AD16"/>
    <mergeCell ref="G17:R17"/>
    <mergeCell ref="A25:F25"/>
    <mergeCell ref="G25:K25"/>
    <mergeCell ref="L25:P25"/>
    <mergeCell ref="P12:AD13"/>
    <mergeCell ref="S17:AD17"/>
    <mergeCell ref="G15:P15"/>
    <mergeCell ref="D11:O11"/>
    <mergeCell ref="D12:O13"/>
    <mergeCell ref="P11:AD11"/>
    <mergeCell ref="Q15:S15"/>
    <mergeCell ref="X15:Z15"/>
    <mergeCell ref="T15:W15"/>
    <mergeCell ref="A12:C13"/>
    <mergeCell ref="A46:AD46"/>
    <mergeCell ref="Y22:AD22"/>
    <mergeCell ref="S19:AD19"/>
    <mergeCell ref="A20:F20"/>
    <mergeCell ref="A21:F21"/>
    <mergeCell ref="A22:F22"/>
    <mergeCell ref="Y20:AD20"/>
    <mergeCell ref="G20:L20"/>
    <mergeCell ref="M20:X20"/>
    <mergeCell ref="Y21:AD21"/>
    <mergeCell ref="E41:AD41"/>
    <mergeCell ref="A26:F26"/>
    <mergeCell ref="AA15:AD15"/>
    <mergeCell ref="G26:I26"/>
    <mergeCell ref="V26:AB26"/>
    <mergeCell ref="A34:F34"/>
    <mergeCell ref="L26:N26"/>
    <mergeCell ref="L27:N27"/>
    <mergeCell ref="A16:F16"/>
    <mergeCell ref="A35:V35"/>
    <mergeCell ref="A30:F33"/>
    <mergeCell ref="W35:AC35"/>
    <mergeCell ref="Q30:R30"/>
    <mergeCell ref="Q34:R34"/>
    <mergeCell ref="S30:T30"/>
    <mergeCell ref="S34:T34"/>
    <mergeCell ref="Q33:R33"/>
    <mergeCell ref="S33:T33"/>
    <mergeCell ref="Q32:R32"/>
    <mergeCell ref="S32:T32"/>
    <mergeCell ref="W34:AC34"/>
    <mergeCell ref="W33:AC33"/>
  </mergeCells>
  <phoneticPr fontId="2"/>
  <conditionalFormatting sqref="E6">
    <cfRule type="expression" dxfId="3" priority="9">
      <formula>E6&lt;&gt;""</formula>
    </cfRule>
  </conditionalFormatting>
  <conditionalFormatting sqref="E9 I9 P12 D12:O13 G15 T15 G17:G19 S17:S19 J40 M40 E40:E41">
    <cfRule type="expression" dxfId="2" priority="2">
      <formula>D9&lt;&gt;""</formula>
    </cfRule>
  </conditionalFormatting>
  <conditionalFormatting sqref="E6:AD6">
    <cfRule type="expression" dxfId="1" priority="6">
      <formula>LEFT($E$6,1)="最"</formula>
    </cfRule>
  </conditionalFormatting>
  <conditionalFormatting sqref="G21:G22">
    <cfRule type="expression" dxfId="0" priority="1">
      <formula>AND($G21&lt;&gt;"",$G$20=$G$21)</formula>
    </cfRule>
  </conditionalFormatting>
  <dataValidations count="17">
    <dataValidation type="decimal" imeMode="off" allowBlank="1" showInputMessage="1" showErrorMessage="1" errorTitle="入力確認" error="１分以上の場合は_x000a_1分45秒67→｢145.67｣の形式で_x000a_入力して下さい。" promptTitle="エントリータイム入力" prompt="例　30秒45　→　30.45_x000a_1分13秒32　→　113.32" sqref="Y21:Y22" xr:uid="{96AE472E-F24F-41F1-B13C-A2CC5F4599CE}">
      <formula1>10</formula1>
      <formula2>8000</formula2>
    </dataValidation>
    <dataValidation type="list" imeMode="on" allowBlank="1" showInputMessage="1" showErrorMessage="1" promptTitle="性別選択" prompt="性別を選択してください。" sqref="T15:W15" xr:uid="{E42E2FFA-482A-41E5-8203-43A9ACAF9A57}">
      <formula1>"女子,男子"</formula1>
    </dataValidation>
    <dataValidation imeMode="hiragana" allowBlank="1" showInputMessage="1" showErrorMessage="1" promptTitle="姓" prompt="参加者の姓を入力して下さい。" sqref="G19:R19" xr:uid="{875B3A44-B544-45EC-9C08-112D020A0942}"/>
    <dataValidation imeMode="hiragana" allowBlank="1" showInputMessage="1" showErrorMessage="1" promptTitle="名" prompt="参加者の名を入力して下さい。" sqref="S19:AD19" xr:uid="{59845915-436D-4453-B7CA-44DA76F601A3}"/>
    <dataValidation imeMode="hiragana" allowBlank="1" showInputMessage="1" showErrorMessage="1" promptTitle="申込責任者名" prompt="申込責任者名を入力して下さい。" sqref="D12" xr:uid="{B7F34C2A-7CE3-44B9-BC64-754FA9EA74F0}"/>
    <dataValidation imeMode="off" allowBlank="1" showInputMessage="1" showErrorMessage="1" promptTitle="電話番号" prompt="連絡先電話番号を市外局番から入力して下さい。" sqref="D10" xr:uid="{FBE66A3E-291C-41E1-99B1-49715B8A86A2}"/>
    <dataValidation imeMode="off" allowBlank="1" showInputMessage="1" showErrorMessage="1" promptTitle="ＦＡＸ番号" prompt="連絡先ＦＡＸ番号を市外局番から入力して下さい、" sqref="S10" xr:uid="{6F084522-F0F7-43C7-A5FE-242ED7F8E99A}"/>
    <dataValidation imeMode="off" allowBlank="1" showInputMessage="1" showErrorMessage="1" promptTitle="携帯電話番号" prompt="連絡先携帯電話番号を入力して下さい。" sqref="D11:O11" xr:uid="{592A2BDD-4867-450A-9703-A22F48D4AE4B}"/>
    <dataValidation imeMode="off" allowBlank="1" showInputMessage="1" showErrorMessage="1" promptTitle="大会当日緊急時の連絡先" prompt="大会当日緊急時の連絡先℡番号を入力してください。_x000a_固定電話の場合は市外局番から入力してください。" sqref="P12:AD13" xr:uid="{E8EB8B80-6415-46B3-869B-77F0A3C24942}"/>
    <dataValidation type="date" imeMode="off" allowBlank="1" showInputMessage="1" showErrorMessage="1" errorTitle="生年月日" error="西暦で入力してください。" promptTitle="生年月日" prompt="生年月日を西暦で入力して下さい。_x000a_（例　1963年5月18日の場合は_x000a_1963/5/18と入力）" sqref="G15:P15" xr:uid="{E856597E-1152-471C-A7F6-F3B37E4ADE57}">
      <formula1>1</formula1>
      <formula2>43831</formula2>
    </dataValidation>
    <dataValidation imeMode="halfKatakana" allowBlank="1" showInputMessage="1" showErrorMessage="1" promptTitle="姓（フリガナ）" prompt="参加者の姓のフリガナを入力して下さい。" sqref="G17:R18" xr:uid="{3C2ED84E-1A64-48DB-8A20-9D2413DD3BC7}"/>
    <dataValidation imeMode="halfKatakana" allowBlank="1" showInputMessage="1" showErrorMessage="1" promptTitle="名（フリガナ）" prompt="参加者の名のフリガナを入力して下さい。" sqref="S17:AD18" xr:uid="{61072AC4-E712-4055-A535-7EB8B9F495F2}"/>
    <dataValidation imeMode="on" allowBlank="1" showInputMessage="1" showErrorMessage="1" sqref="A46:AD46 E41:AD41" xr:uid="{07D463A3-7155-4580-8CEC-3AB1E87AF407}"/>
    <dataValidation type="list" imeMode="off" allowBlank="1" showInputMessage="1" showErrorMessage="1" errorTitle="入力確認" error="半角8文字以内で入力して下さい。" promptTitle="出場日選択" prompt="出場する日付を選択してください。" sqref="E6:AD6" xr:uid="{33160FAB-91A9-4A86-8266-8AFFE407564A}">
      <formula1>$AI$5:$AI$8</formula1>
    </dataValidation>
    <dataValidation imeMode="hiragana" allowBlank="1" showInputMessage="1" showErrorMessage="1" sqref="I9:AD9" xr:uid="{6C02AEF8-7108-4615-A995-86AD87B26C65}"/>
    <dataValidation imeMode="off" allowBlank="1" showInputMessage="1" showErrorMessage="1" sqref="E40:H40 J40:K40 M40:N40 E9:H9" xr:uid="{7300D5F4-CC19-47A8-A1F7-234FCF3A04D9}"/>
    <dataValidation type="list" allowBlank="1" showInputMessage="1" showErrorMessage="1" promptTitle="種目選択" prompt="出場する回（午前または午後）と距離・種目を選択してください。" sqref="G21:X22" xr:uid="{3201AA13-8B8D-4E1D-A4D5-162E9EEC265A}">
      <formula1>$AI$47:$AI$88</formula1>
    </dataValidation>
  </dataValidations>
  <printOptions horizontalCentered="1"/>
  <pageMargins left="0.47244094488188981" right="0.47244094488188981" top="0.39370078740157483" bottom="0.35433070866141736" header="0.31496062992125984" footer="0.31496062992125984"/>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57F94-2ED1-44B9-93AC-DB443748CAD0}">
  <sheetPr>
    <pageSetUpPr fitToPage="1"/>
  </sheetPr>
  <dimension ref="A1:Y74"/>
  <sheetViews>
    <sheetView workbookViewId="0">
      <selection sqref="A1:X1"/>
    </sheetView>
  </sheetViews>
  <sheetFormatPr defaultColWidth="10.140625" defaultRowHeight="13.5" x14ac:dyDescent="0.15"/>
  <cols>
    <col min="1" max="3" width="4.7109375" style="76" customWidth="1"/>
    <col min="4" max="4" width="5.140625" style="76" customWidth="1"/>
    <col min="5" max="5" width="2.85546875" style="76" customWidth="1"/>
    <col min="6" max="11" width="4.7109375" style="76" customWidth="1"/>
    <col min="12" max="12" width="1.85546875" style="76" customWidth="1"/>
    <col min="13" max="17" width="4.7109375" style="76" customWidth="1"/>
    <col min="18" max="18" width="3" style="76" customWidth="1"/>
    <col min="19" max="24" width="4.7109375" style="76" customWidth="1"/>
    <col min="25" max="25" width="4.85546875" style="76" customWidth="1"/>
    <col min="26" max="29" width="5.140625" style="76" customWidth="1"/>
    <col min="30" max="31" width="10.140625" style="76"/>
    <col min="32" max="43" width="5" style="76" customWidth="1"/>
    <col min="44" max="16384" width="10.140625" style="76"/>
  </cols>
  <sheetData>
    <row r="1" spans="1:25" ht="23.45" customHeight="1" x14ac:dyDescent="0.15">
      <c r="A1" s="216" t="s">
        <v>80</v>
      </c>
      <c r="B1" s="216"/>
      <c r="C1" s="216"/>
      <c r="D1" s="216"/>
      <c r="E1" s="216"/>
      <c r="F1" s="216"/>
      <c r="G1" s="216"/>
      <c r="H1" s="216"/>
      <c r="I1" s="216"/>
      <c r="J1" s="216"/>
      <c r="K1" s="216"/>
      <c r="L1" s="216"/>
      <c r="M1" s="216"/>
      <c r="N1" s="216"/>
      <c r="O1" s="216"/>
      <c r="P1" s="216"/>
      <c r="Q1" s="216"/>
      <c r="R1" s="216"/>
      <c r="S1" s="216"/>
      <c r="T1" s="216"/>
      <c r="U1" s="216"/>
      <c r="V1" s="216"/>
      <c r="W1" s="216"/>
      <c r="X1" s="216"/>
    </row>
    <row r="2" spans="1:25" ht="18.75" customHeight="1" x14ac:dyDescent="0.15">
      <c r="A2" s="75"/>
      <c r="B2" s="75"/>
      <c r="C2" s="75"/>
      <c r="D2" s="75"/>
      <c r="E2" s="75"/>
      <c r="F2" s="75"/>
      <c r="G2" s="75"/>
      <c r="H2" s="75"/>
      <c r="I2" s="75"/>
      <c r="J2" s="75"/>
      <c r="K2" s="75"/>
      <c r="L2" s="75"/>
      <c r="M2" s="75"/>
      <c r="N2" s="75"/>
      <c r="O2" s="75"/>
      <c r="P2" s="75"/>
      <c r="Q2" s="75"/>
      <c r="R2" s="75"/>
      <c r="S2" s="75"/>
      <c r="T2" s="75"/>
      <c r="U2" s="75"/>
      <c r="V2" s="75"/>
      <c r="W2" s="75"/>
      <c r="X2" s="75"/>
    </row>
    <row r="3" spans="1:25" ht="50.25" customHeight="1" x14ac:dyDescent="0.15">
      <c r="A3" s="75"/>
      <c r="B3" s="77"/>
      <c r="C3" s="78"/>
      <c r="D3" s="78"/>
      <c r="E3" s="78"/>
      <c r="F3" s="78"/>
      <c r="G3" s="78"/>
      <c r="H3" s="78"/>
      <c r="I3" s="75"/>
      <c r="J3" s="217" t="s">
        <v>95</v>
      </c>
      <c r="K3" s="217"/>
      <c r="L3" s="217"/>
      <c r="M3" s="217"/>
      <c r="N3" s="217"/>
      <c r="O3" s="217"/>
      <c r="P3" s="217"/>
      <c r="Q3" s="217"/>
      <c r="R3" s="217"/>
      <c r="S3" s="217"/>
      <c r="T3" s="217"/>
      <c r="U3" s="217"/>
      <c r="V3" s="217"/>
      <c r="W3" s="217"/>
      <c r="X3" s="217"/>
    </row>
    <row r="4" spans="1:25" ht="7.9" customHeight="1" x14ac:dyDescent="0.15">
      <c r="A4" s="75"/>
      <c r="B4" s="75"/>
      <c r="C4" s="75"/>
      <c r="D4" s="75"/>
      <c r="E4" s="75"/>
      <c r="F4" s="75"/>
      <c r="G4" s="75"/>
      <c r="H4" s="75"/>
      <c r="I4" s="75"/>
      <c r="J4" s="75"/>
      <c r="K4" s="75"/>
      <c r="L4" s="75"/>
      <c r="M4" s="75"/>
      <c r="N4" s="75"/>
      <c r="O4" s="75"/>
      <c r="P4" s="75"/>
      <c r="Q4" s="75"/>
      <c r="R4" s="75"/>
      <c r="S4" s="75"/>
      <c r="T4" s="75"/>
      <c r="U4" s="75"/>
      <c r="V4" s="75"/>
      <c r="W4" s="75"/>
      <c r="X4" s="75"/>
    </row>
    <row r="5" spans="1:25" ht="99" customHeight="1" x14ac:dyDescent="0.15">
      <c r="B5" s="218" t="str">
        <f>大会申込書!AI19</f>
        <v>　</v>
      </c>
      <c r="C5" s="218"/>
      <c r="D5" s="218"/>
      <c r="E5" s="218"/>
      <c r="F5" s="218"/>
      <c r="G5" s="218"/>
      <c r="H5" s="218"/>
      <c r="I5" s="218"/>
      <c r="J5" s="218"/>
      <c r="K5" s="218"/>
      <c r="L5" s="218"/>
      <c r="M5" s="218"/>
      <c r="N5" s="218"/>
      <c r="O5" s="218"/>
      <c r="P5" s="218"/>
      <c r="Q5" s="218"/>
      <c r="R5" s="218"/>
      <c r="S5" s="218"/>
      <c r="T5" s="218"/>
      <c r="U5" s="218"/>
      <c r="V5" s="219" t="s">
        <v>122</v>
      </c>
      <c r="W5" s="219"/>
      <c r="X5" s="79"/>
    </row>
    <row r="6" spans="1:25" ht="14.25" customHeight="1" x14ac:dyDescent="0.15">
      <c r="A6" s="75"/>
      <c r="B6" s="75"/>
      <c r="C6" s="75"/>
      <c r="D6" s="75"/>
      <c r="E6" s="75"/>
      <c r="F6" s="75"/>
      <c r="G6" s="75"/>
      <c r="H6" s="75"/>
      <c r="I6" s="75"/>
      <c r="J6" s="75"/>
      <c r="K6" s="75"/>
      <c r="L6" s="75"/>
      <c r="M6" s="75"/>
      <c r="N6" s="75"/>
      <c r="O6" s="75"/>
      <c r="P6" s="75"/>
      <c r="Q6" s="75"/>
      <c r="R6" s="75"/>
      <c r="S6" s="75"/>
      <c r="T6" s="75"/>
      <c r="U6" s="75"/>
      <c r="V6" s="75"/>
      <c r="W6" s="75"/>
      <c r="X6" s="75"/>
    </row>
    <row r="7" spans="1:25" ht="20.25" customHeight="1" x14ac:dyDescent="0.15">
      <c r="A7" s="75"/>
      <c r="B7" s="80"/>
      <c r="C7" s="81"/>
      <c r="D7" s="81"/>
      <c r="E7" s="81"/>
      <c r="F7" s="81"/>
      <c r="G7" s="81"/>
      <c r="H7" s="81"/>
      <c r="I7" s="81"/>
      <c r="J7" s="81"/>
      <c r="K7" s="81"/>
      <c r="L7" s="81"/>
      <c r="M7" s="81"/>
      <c r="N7" s="81"/>
      <c r="O7" s="81"/>
      <c r="P7" s="81"/>
      <c r="Q7" s="81"/>
      <c r="R7" s="81"/>
      <c r="S7" s="81"/>
      <c r="T7" s="81"/>
      <c r="U7" s="81"/>
      <c r="V7" s="81"/>
      <c r="W7" s="82"/>
      <c r="X7" s="75"/>
    </row>
    <row r="8" spans="1:25" s="86" customFormat="1" ht="69" customHeight="1" x14ac:dyDescent="0.15">
      <c r="A8" s="83"/>
      <c r="B8" s="84"/>
      <c r="C8" s="214">
        <f>大会申込書!AI6</f>
        <v>46326</v>
      </c>
      <c r="D8" s="214"/>
      <c r="E8" s="214"/>
      <c r="F8" s="214"/>
      <c r="G8" s="214"/>
      <c r="H8" s="214"/>
      <c r="I8" s="214"/>
      <c r="J8" s="214"/>
      <c r="K8" s="214"/>
      <c r="L8" s="214"/>
      <c r="M8" s="214"/>
      <c r="N8" s="214"/>
      <c r="O8" s="215" t="str">
        <f>IF(大会申込書!G21="","",LEFT(大会申込書!G21,9))</f>
        <v/>
      </c>
      <c r="P8" s="215"/>
      <c r="Q8" s="215"/>
      <c r="R8" s="215"/>
      <c r="S8" s="215"/>
      <c r="T8" s="215"/>
      <c r="U8" s="215"/>
      <c r="V8" s="215"/>
      <c r="W8" s="85"/>
      <c r="X8" s="83"/>
      <c r="Y8" s="83"/>
    </row>
    <row r="9" spans="1:25" s="86" customFormat="1" ht="47.25" customHeight="1" x14ac:dyDescent="0.15">
      <c r="A9" s="83"/>
      <c r="B9" s="87"/>
      <c r="C9" s="212">
        <f>大会申込書!T15</f>
        <v>0</v>
      </c>
      <c r="D9" s="212"/>
      <c r="E9" s="212"/>
      <c r="F9" s="212"/>
      <c r="G9" s="212"/>
      <c r="H9" s="212"/>
      <c r="I9" s="213" t="str">
        <f>IF(大会申込書!G21="","",MID(大会申込書!G21,11,20))</f>
        <v/>
      </c>
      <c r="J9" s="213"/>
      <c r="K9" s="213"/>
      <c r="L9" s="213"/>
      <c r="M9" s="213"/>
      <c r="N9" s="213"/>
      <c r="O9" s="213"/>
      <c r="P9" s="213"/>
      <c r="Q9" s="213"/>
      <c r="R9" s="213"/>
      <c r="S9" s="213"/>
      <c r="T9" s="213"/>
      <c r="U9" s="213"/>
      <c r="V9" s="213"/>
      <c r="W9" s="85"/>
      <c r="X9" s="83"/>
      <c r="Y9" s="83"/>
    </row>
    <row r="10" spans="1:25" s="86" customFormat="1" ht="18.600000000000001" customHeight="1" x14ac:dyDescent="0.3">
      <c r="A10" s="83"/>
      <c r="B10" s="88"/>
      <c r="C10" s="89"/>
      <c r="D10" s="89"/>
      <c r="E10" s="89"/>
      <c r="F10" s="89"/>
      <c r="G10" s="90"/>
      <c r="H10" s="90"/>
      <c r="I10" s="90"/>
      <c r="J10" s="90"/>
      <c r="K10" s="90"/>
      <c r="L10" s="90"/>
      <c r="M10" s="90"/>
      <c r="N10" s="90"/>
      <c r="O10" s="91"/>
      <c r="P10" s="91"/>
      <c r="Q10" s="91"/>
      <c r="R10" s="91"/>
      <c r="S10" s="91"/>
      <c r="T10" s="91"/>
      <c r="U10" s="91"/>
      <c r="V10" s="91"/>
      <c r="W10" s="92"/>
      <c r="X10" s="83"/>
      <c r="Y10" s="83"/>
    </row>
    <row r="11" spans="1:25" s="86" customFormat="1" ht="18.600000000000001" customHeight="1" x14ac:dyDescent="0.3">
      <c r="A11" s="83"/>
      <c r="B11" s="93"/>
      <c r="C11" s="94"/>
      <c r="D11" s="94"/>
      <c r="E11" s="94"/>
      <c r="F11" s="94"/>
      <c r="G11" s="93"/>
      <c r="H11" s="93"/>
      <c r="I11" s="93"/>
      <c r="J11" s="93"/>
      <c r="K11" s="93"/>
      <c r="L11" s="93"/>
      <c r="M11" s="93"/>
      <c r="N11" s="93"/>
      <c r="O11" s="95"/>
      <c r="P11" s="95"/>
      <c r="Q11" s="95"/>
      <c r="R11" s="95"/>
      <c r="S11" s="95"/>
      <c r="T11" s="95"/>
      <c r="U11" s="95"/>
      <c r="V11" s="95"/>
      <c r="W11" s="95"/>
      <c r="X11" s="83"/>
      <c r="Y11" s="83"/>
    </row>
    <row r="12" spans="1:25" ht="20.25" customHeight="1" x14ac:dyDescent="0.15">
      <c r="A12" s="75"/>
      <c r="B12" s="80"/>
      <c r="C12" s="81"/>
      <c r="D12" s="81"/>
      <c r="E12" s="81"/>
      <c r="F12" s="81"/>
      <c r="G12" s="81"/>
      <c r="H12" s="81"/>
      <c r="I12" s="81"/>
      <c r="J12" s="81"/>
      <c r="K12" s="81"/>
      <c r="L12" s="81"/>
      <c r="M12" s="81"/>
      <c r="N12" s="81"/>
      <c r="O12" s="81"/>
      <c r="P12" s="81"/>
      <c r="Q12" s="81"/>
      <c r="R12" s="81"/>
      <c r="S12" s="81"/>
      <c r="T12" s="81"/>
      <c r="U12" s="81"/>
      <c r="V12" s="81"/>
      <c r="W12" s="82"/>
      <c r="X12" s="75"/>
    </row>
    <row r="13" spans="1:25" s="86" customFormat="1" ht="69" customHeight="1" x14ac:dyDescent="0.15">
      <c r="A13" s="83"/>
      <c r="B13" s="84"/>
      <c r="C13" s="214" t="str">
        <f>IF(大会申込書!G22="","※※※※※※",大会申込書!AI6)</f>
        <v>※※※※※※</v>
      </c>
      <c r="D13" s="214"/>
      <c r="E13" s="214"/>
      <c r="F13" s="214"/>
      <c r="G13" s="214"/>
      <c r="H13" s="214"/>
      <c r="I13" s="214"/>
      <c r="J13" s="214"/>
      <c r="K13" s="214"/>
      <c r="L13" s="214"/>
      <c r="M13" s="214"/>
      <c r="N13" s="214"/>
      <c r="O13" s="215" t="str">
        <f>IF(大会申込書!G22="","※※※※※",LEFT(大会申込書!G22,9))</f>
        <v>※※※※※</v>
      </c>
      <c r="P13" s="215"/>
      <c r="Q13" s="215"/>
      <c r="R13" s="215"/>
      <c r="S13" s="215"/>
      <c r="T13" s="215"/>
      <c r="U13" s="215"/>
      <c r="V13" s="215"/>
      <c r="W13" s="85"/>
      <c r="X13" s="83"/>
      <c r="Y13" s="83"/>
    </row>
    <row r="14" spans="1:25" s="86" customFormat="1" ht="47.25" customHeight="1" x14ac:dyDescent="0.15">
      <c r="A14" s="83"/>
      <c r="B14" s="87"/>
      <c r="C14" s="212" t="str">
        <f>IF(大会申込書!G22="","※※",大会申込書!T15)</f>
        <v>※※</v>
      </c>
      <c r="D14" s="212"/>
      <c r="E14" s="212"/>
      <c r="F14" s="212"/>
      <c r="G14" s="212"/>
      <c r="H14" s="212"/>
      <c r="I14" s="213" t="str">
        <f>IF(大会申込書!G22="","※※※※※※",MID(大会申込書!G22,11,20))</f>
        <v>※※※※※※</v>
      </c>
      <c r="J14" s="213"/>
      <c r="K14" s="213"/>
      <c r="L14" s="213"/>
      <c r="M14" s="213"/>
      <c r="N14" s="213"/>
      <c r="O14" s="213"/>
      <c r="P14" s="213"/>
      <c r="Q14" s="213"/>
      <c r="R14" s="213"/>
      <c r="S14" s="213"/>
      <c r="T14" s="213"/>
      <c r="U14" s="213"/>
      <c r="V14" s="213"/>
      <c r="W14" s="85"/>
      <c r="X14" s="83"/>
      <c r="Y14" s="83"/>
    </row>
    <row r="15" spans="1:25" s="86" customFormat="1" ht="18.600000000000001" customHeight="1" x14ac:dyDescent="0.3">
      <c r="A15" s="83"/>
      <c r="B15" s="88"/>
      <c r="C15" s="89"/>
      <c r="D15" s="89"/>
      <c r="E15" s="89"/>
      <c r="F15" s="89"/>
      <c r="G15" s="90"/>
      <c r="H15" s="90"/>
      <c r="I15" s="90"/>
      <c r="J15" s="90"/>
      <c r="K15" s="90"/>
      <c r="L15" s="90"/>
      <c r="M15" s="90"/>
      <c r="N15" s="90"/>
      <c r="O15" s="91"/>
      <c r="P15" s="91"/>
      <c r="Q15" s="91"/>
      <c r="R15" s="91"/>
      <c r="S15" s="91"/>
      <c r="T15" s="91"/>
      <c r="U15" s="91"/>
      <c r="V15" s="91"/>
      <c r="W15" s="92"/>
      <c r="X15" s="83"/>
      <c r="Y15" s="83"/>
    </row>
    <row r="28" ht="36.75" customHeight="1" x14ac:dyDescent="0.15"/>
    <row r="29" ht="12" customHeight="1" x14ac:dyDescent="0.15"/>
    <row r="30" ht="12" customHeight="1" x14ac:dyDescent="0.15"/>
    <row r="31" ht="12" customHeight="1" x14ac:dyDescent="0.15"/>
    <row r="32" ht="12" customHeight="1" x14ac:dyDescent="0.15"/>
    <row r="33" ht="12" customHeight="1" x14ac:dyDescent="0.15"/>
    <row r="34" ht="12" customHeight="1" x14ac:dyDescent="0.15"/>
    <row r="35" ht="12" customHeight="1" x14ac:dyDescent="0.15"/>
    <row r="67" s="76" customFormat="1" x14ac:dyDescent="0.15"/>
    <row r="68" s="76" customFormat="1" x14ac:dyDescent="0.15"/>
    <row r="69" s="76" customFormat="1" x14ac:dyDescent="0.15"/>
    <row r="70" s="76" customFormat="1" x14ac:dyDescent="0.15"/>
    <row r="71" s="76" customFormat="1" x14ac:dyDescent="0.15"/>
    <row r="72" s="76" customFormat="1" x14ac:dyDescent="0.15"/>
    <row r="73" s="76" customFormat="1" x14ac:dyDescent="0.15"/>
    <row r="74" s="76" customFormat="1" x14ac:dyDescent="0.15"/>
  </sheetData>
  <sheetProtection algorithmName="SHA-512" hashValue="ziEcQVsSIQ28sPTSfxKC59E7foJ3H6b+m4z7yOp4yWTHQYyfdHiccKHXzIj/vACFP3y4BzFPFNOeTBwVBIRLSw==" saltValue="MLxXTu2jAnwtw6egWP/b/g==" spinCount="100000" sheet="1" objects="1" scenarios="1" selectLockedCells="1" selectUnlockedCells="1"/>
  <mergeCells count="12">
    <mergeCell ref="A1:X1"/>
    <mergeCell ref="J3:X3"/>
    <mergeCell ref="B5:U5"/>
    <mergeCell ref="V5:W5"/>
    <mergeCell ref="C8:N8"/>
    <mergeCell ref="O8:V8"/>
    <mergeCell ref="C9:H9"/>
    <mergeCell ref="I9:V9"/>
    <mergeCell ref="C13:N13"/>
    <mergeCell ref="O13:V13"/>
    <mergeCell ref="C14:H14"/>
    <mergeCell ref="I14:V14"/>
  </mergeCells>
  <phoneticPr fontId="2"/>
  <pageMargins left="0.51181102362204722" right="0.51181102362204722" top="0.55118110236220474" bottom="0.55118110236220474" header="0.31496062992125984" footer="0.31496062992125984"/>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C2"/>
  <sheetViews>
    <sheetView workbookViewId="0">
      <selection activeCell="A2" sqref="A2"/>
    </sheetView>
  </sheetViews>
  <sheetFormatPr defaultColWidth="8.85546875" defaultRowHeight="12" x14ac:dyDescent="0.15"/>
  <cols>
    <col min="1" max="1" width="45.7109375" customWidth="1"/>
    <col min="2" max="2" width="12" customWidth="1"/>
    <col min="3" max="3" width="29" customWidth="1"/>
    <col min="4" max="4" width="20.85546875" bestFit="1" customWidth="1"/>
    <col min="5" max="5" width="10.7109375" customWidth="1"/>
    <col min="6" max="6" width="20.85546875" bestFit="1" customWidth="1"/>
    <col min="7" max="7" width="10.7109375" customWidth="1"/>
    <col min="8" max="8" width="20.85546875" bestFit="1" customWidth="1"/>
    <col min="9" max="9" width="10.7109375" customWidth="1"/>
  </cols>
  <sheetData>
    <row r="1" spans="1:3" x14ac:dyDescent="0.15">
      <c r="A1" t="s">
        <v>32</v>
      </c>
      <c r="B1" t="s">
        <v>33</v>
      </c>
      <c r="C1" t="s">
        <v>34</v>
      </c>
    </row>
    <row r="2" spans="1:3" x14ac:dyDescent="0.15">
      <c r="A2" t="str">
        <f>大会申込書!AH3</f>
        <v>なみはや短水路公認記録会2026</v>
      </c>
      <c r="B2" s="3">
        <f>大会申込書!AK6</f>
        <v>46282</v>
      </c>
      <c r="C2" s="221" t="s">
        <v>137</v>
      </c>
    </row>
  </sheetData>
  <phoneticPr fontId="2"/>
  <pageMargins left="0.75" right="0.75" top="1" bottom="1" header="0.51200000000000001" footer="0.51200000000000001"/>
  <pageSetup paperSize="9" orientation="portrait" horizontalDpi="1200"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X3"/>
  <sheetViews>
    <sheetView workbookViewId="0">
      <pane xSplit="3" ySplit="2" topLeftCell="D3" activePane="bottomRight" state="frozen"/>
      <selection sqref="A1:X1"/>
      <selection pane="topRight" sqref="A1:X1"/>
      <selection pane="bottomLeft" sqref="A1:X1"/>
      <selection pane="bottomRight" sqref="A1:X1"/>
    </sheetView>
  </sheetViews>
  <sheetFormatPr defaultColWidth="8.85546875" defaultRowHeight="12" x14ac:dyDescent="0.15"/>
  <cols>
    <col min="1" max="1" width="5.7109375" customWidth="1"/>
    <col min="2" max="2" width="7.85546875" customWidth="1"/>
    <col min="3" max="3" width="14.7109375" customWidth="1"/>
    <col min="4" max="9" width="5.7109375" customWidth="1"/>
    <col min="10" max="13" width="5.7109375" hidden="1" customWidth="1"/>
    <col min="15" max="15" width="12.140625" customWidth="1"/>
    <col min="16" max="16" width="10.140625" customWidth="1"/>
    <col min="17" max="17" width="51" customWidth="1"/>
    <col min="18" max="19" width="13.140625" customWidth="1"/>
    <col min="20" max="20" width="15" customWidth="1"/>
    <col min="21" max="21" width="11.7109375" customWidth="1"/>
    <col min="22" max="22" width="15.28515625" bestFit="1" customWidth="1"/>
    <col min="23" max="23" width="24.5703125" customWidth="1"/>
  </cols>
  <sheetData>
    <row r="1" spans="1:24" x14ac:dyDescent="0.15">
      <c r="D1" s="220" t="s">
        <v>13</v>
      </c>
      <c r="E1" s="220"/>
      <c r="F1" s="220"/>
      <c r="G1" s="220" t="s">
        <v>14</v>
      </c>
      <c r="H1" s="220"/>
      <c r="I1" s="220"/>
      <c r="J1" t="s">
        <v>127</v>
      </c>
    </row>
    <row r="2" spans="1:24" s="4" customFormat="1" x14ac:dyDescent="0.15">
      <c r="A2" s="4" t="s">
        <v>16</v>
      </c>
      <c r="B2" s="4" t="s">
        <v>51</v>
      </c>
      <c r="C2" s="4" t="s">
        <v>7</v>
      </c>
      <c r="D2" s="4" t="s">
        <v>4</v>
      </c>
      <c r="E2" s="4" t="s">
        <v>5</v>
      </c>
      <c r="F2" s="4" t="s">
        <v>6</v>
      </c>
      <c r="G2" s="4" t="s">
        <v>4</v>
      </c>
      <c r="H2" s="4" t="s">
        <v>5</v>
      </c>
      <c r="I2" s="4" t="s">
        <v>6</v>
      </c>
      <c r="J2" s="4" t="s">
        <v>4</v>
      </c>
      <c r="K2" s="4" t="s">
        <v>5</v>
      </c>
      <c r="L2" s="4" t="s">
        <v>128</v>
      </c>
      <c r="M2" s="4" t="s">
        <v>6</v>
      </c>
      <c r="N2" s="4" t="s">
        <v>15</v>
      </c>
      <c r="O2" s="4" t="s">
        <v>8</v>
      </c>
      <c r="P2" s="4" t="s">
        <v>9</v>
      </c>
      <c r="Q2" s="4" t="s">
        <v>10</v>
      </c>
      <c r="R2" s="4" t="s">
        <v>11</v>
      </c>
      <c r="S2" s="4" t="s">
        <v>12</v>
      </c>
      <c r="T2" s="4" t="s">
        <v>90</v>
      </c>
      <c r="U2" s="4" t="s">
        <v>91</v>
      </c>
      <c r="V2" s="4" t="s">
        <v>92</v>
      </c>
      <c r="W2" s="4" t="s">
        <v>93</v>
      </c>
      <c r="X2" s="4" t="s">
        <v>101</v>
      </c>
    </row>
    <row r="3" spans="1:24" x14ac:dyDescent="0.15">
      <c r="B3" s="1" t="str">
        <f>大会申込書!AH9</f>
        <v>609999</v>
      </c>
      <c r="C3" s="2" t="str">
        <f>所属1!C2</f>
        <v>個人参加</v>
      </c>
      <c r="D3">
        <f>大会申込書!G26</f>
        <v>0</v>
      </c>
      <c r="E3">
        <f>大会申込書!L26</f>
        <v>0</v>
      </c>
      <c r="F3">
        <f>D3+E3</f>
        <v>0</v>
      </c>
      <c r="G3">
        <f>大会申込書!G27</f>
        <v>0</v>
      </c>
      <c r="H3">
        <f>大会申込書!L27</f>
        <v>0</v>
      </c>
      <c r="I3">
        <f>G3+H3</f>
        <v>0</v>
      </c>
      <c r="J3">
        <v>0</v>
      </c>
      <c r="K3">
        <v>0</v>
      </c>
      <c r="L3">
        <v>0</v>
      </c>
      <c r="M3">
        <f>大会申込書!Q34</f>
        <v>0</v>
      </c>
      <c r="N3" s="9">
        <f>VALUE(ASC(大会申込書!W35))</f>
        <v>0</v>
      </c>
      <c r="O3">
        <f>大会申込書!D12</f>
        <v>0</v>
      </c>
      <c r="P3">
        <f>大会申込書!E9</f>
        <v>0</v>
      </c>
      <c r="Q3">
        <f>大会申込書!I9</f>
        <v>0</v>
      </c>
      <c r="R3" t="str">
        <f>IF(大会申込書!D10="","",大会申込書!D10)</f>
        <v/>
      </c>
      <c r="S3" t="str">
        <f>IF(大会申込書!S10="","",大会申込書!S10)</f>
        <v/>
      </c>
      <c r="T3" t="str">
        <f>IF(大会申込書!D11="","",大会申込書!D11)</f>
        <v/>
      </c>
      <c r="U3" s="10" t="str">
        <f>IF(大会申込書!P12="","",大会申込書!P12)</f>
        <v/>
      </c>
      <c r="V3" s="47" t="str">
        <f>IF(大会申込書!J40="","",DATEVALUE(大会申込書!E40&amp;"/"&amp;大会申込書!J40&amp;"/"&amp;大会申込書!M40))</f>
        <v/>
      </c>
      <c r="W3" t="str">
        <f>IF(大会申込書!E41="","",大会申込書!E41)</f>
        <v/>
      </c>
      <c r="X3" t="str">
        <f>IF(大会申込書!A46="","",大会申込書!A46)</f>
        <v/>
      </c>
    </row>
  </sheetData>
  <mergeCells count="2">
    <mergeCell ref="D1:F1"/>
    <mergeCell ref="G1:I1"/>
  </mergeCells>
  <phoneticPr fontId="2"/>
  <pageMargins left="0.75" right="0.75" top="1" bottom="1" header="0.51200000000000001" footer="0.51200000000000001"/>
  <pageSetup paperSize="9"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E2"/>
  <sheetViews>
    <sheetView workbookViewId="0">
      <selection sqref="A1:X1"/>
    </sheetView>
  </sheetViews>
  <sheetFormatPr defaultColWidth="8.85546875" defaultRowHeight="12" x14ac:dyDescent="0.15"/>
  <cols>
    <col min="2" max="2" width="26.42578125" customWidth="1"/>
    <col min="3" max="3" width="11.85546875" customWidth="1"/>
    <col min="4" max="5" width="15.42578125" customWidth="1"/>
  </cols>
  <sheetData>
    <row r="1" spans="1:5" x14ac:dyDescent="0.15">
      <c r="A1" t="s">
        <v>17</v>
      </c>
      <c r="B1" t="s">
        <v>18</v>
      </c>
      <c r="C1" t="s">
        <v>19</v>
      </c>
      <c r="D1" t="s">
        <v>20</v>
      </c>
      <c r="E1" t="s">
        <v>21</v>
      </c>
    </row>
    <row r="2" spans="1:5" x14ac:dyDescent="0.15">
      <c r="A2" s="1" t="str">
        <f>団体!B3</f>
        <v>609999</v>
      </c>
      <c r="B2" s="2" t="s">
        <v>94</v>
      </c>
      <c r="C2" s="2" t="s">
        <v>95</v>
      </c>
    </row>
  </sheetData>
  <phoneticPr fontId="2"/>
  <pageMargins left="0.75" right="0.75" top="1" bottom="1"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I2"/>
  <sheetViews>
    <sheetView workbookViewId="0">
      <selection sqref="A1:X1"/>
    </sheetView>
  </sheetViews>
  <sheetFormatPr defaultColWidth="8.85546875" defaultRowHeight="12" x14ac:dyDescent="0.15"/>
  <cols>
    <col min="1" max="1" width="7.28515625" customWidth="1"/>
    <col min="2" max="2" width="4.85546875" customWidth="1"/>
    <col min="3" max="3" width="14" customWidth="1"/>
    <col min="4" max="4" width="11.85546875" style="7" bestFit="1" customWidth="1"/>
    <col min="6" max="6" width="11.28515625" customWidth="1"/>
    <col min="7" max="7" width="15.5703125" customWidth="1"/>
    <col min="9" max="9" width="9.7109375" bestFit="1" customWidth="1"/>
  </cols>
  <sheetData>
    <row r="1" spans="1:9" s="4" customFormat="1" x14ac:dyDescent="0.15">
      <c r="A1" s="12" t="s">
        <v>22</v>
      </c>
      <c r="B1" s="12" t="s">
        <v>23</v>
      </c>
      <c r="C1" s="12" t="s">
        <v>26</v>
      </c>
      <c r="D1" s="12" t="s">
        <v>25</v>
      </c>
      <c r="E1" s="12" t="s">
        <v>27</v>
      </c>
      <c r="F1" s="12" t="s">
        <v>98</v>
      </c>
      <c r="G1" s="12" t="s">
        <v>99</v>
      </c>
    </row>
    <row r="2" spans="1:9" x14ac:dyDescent="0.15">
      <c r="A2">
        <v>1</v>
      </c>
      <c r="B2">
        <f>IF(大会申込書!T15="男子",0,5)</f>
        <v>5</v>
      </c>
      <c r="C2" t="str">
        <f>大会申込書!AI19</f>
        <v>　</v>
      </c>
      <c r="E2" s="1" t="str">
        <f>団体!$B$3</f>
        <v>609999</v>
      </c>
      <c r="F2" s="3">
        <f>大会申込書!G15</f>
        <v>0</v>
      </c>
      <c r="G2" t="str">
        <f>大会申込書!AI17</f>
        <v xml:space="preserve"> </v>
      </c>
      <c r="I2">
        <f>YEAR(大会申込書!E6)-YEAR(F2)</f>
        <v>126</v>
      </c>
    </row>
  </sheetData>
  <phoneticPr fontId="2"/>
  <pageMargins left="0.75" right="0.75" top="1" bottom="1"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L3"/>
  <sheetViews>
    <sheetView workbookViewId="0">
      <pane ySplit="1" topLeftCell="A2" activePane="bottomLeft" state="frozen"/>
      <selection sqref="A1:X1"/>
      <selection pane="bottomLeft" sqref="A1:X1"/>
    </sheetView>
  </sheetViews>
  <sheetFormatPr defaultColWidth="8.85546875" defaultRowHeight="12" x14ac:dyDescent="0.15"/>
  <cols>
    <col min="1" max="1" width="7.42578125" customWidth="1"/>
    <col min="2" max="2" width="7.28515625" customWidth="1"/>
    <col min="3" max="3" width="6.140625" customWidth="1"/>
    <col min="4" max="4" width="7.28515625" customWidth="1"/>
    <col min="6" max="6" width="5.42578125" customWidth="1"/>
    <col min="7" max="7" width="17.7109375" customWidth="1"/>
  </cols>
  <sheetData>
    <row r="1" spans="1:12" x14ac:dyDescent="0.15">
      <c r="A1" t="s">
        <v>22</v>
      </c>
      <c r="B1" t="s">
        <v>28</v>
      </c>
      <c r="C1" t="s">
        <v>29</v>
      </c>
      <c r="D1" t="s">
        <v>24</v>
      </c>
      <c r="E1" t="s">
        <v>30</v>
      </c>
      <c r="F1" t="s">
        <v>23</v>
      </c>
      <c r="G1" t="s">
        <v>31</v>
      </c>
    </row>
    <row r="2" spans="1:12" x14ac:dyDescent="0.15">
      <c r="A2" s="8" t="str">
        <f>IF(B2="","",1)</f>
        <v/>
      </c>
      <c r="B2" s="8" t="str">
        <f>IF(大会申込書!AJ21="","",大会申込書!AJ21)</f>
        <v/>
      </c>
      <c r="C2" s="8" t="str">
        <f>IF(B2="","",大会申込書!AK21)</f>
        <v/>
      </c>
      <c r="D2" s="8" t="str">
        <f>IF(B2="","",IF(YEAR(選手!$I$2)&lt;25,18,選手!$I$2-MOD(選手!$I$2,5)))</f>
        <v/>
      </c>
      <c r="E2" s="8">
        <v>0</v>
      </c>
      <c r="F2" s="8" t="str">
        <f>IF(B2="","",選手!B$2)</f>
        <v/>
      </c>
      <c r="G2" s="8" t="str">
        <f>IF(B2="","",大会申込書!AL21)</f>
        <v/>
      </c>
      <c r="L2">
        <f>COUNTIF(C2:C3,400)</f>
        <v>0</v>
      </c>
    </row>
    <row r="3" spans="1:12" x14ac:dyDescent="0.15">
      <c r="A3" s="8" t="str">
        <f>IF(B3="","",1)</f>
        <v/>
      </c>
      <c r="B3" s="8" t="str">
        <f>IF(大会申込書!AJ22="","",大会申込書!AJ22)</f>
        <v/>
      </c>
      <c r="C3" s="8" t="str">
        <f>IF(B3="","",大会申込書!AK22)</f>
        <v/>
      </c>
      <c r="D3" s="8" t="str">
        <f>IF(B3="","",IF(YEAR(選手!$I$2)&lt;25,18,選手!$I$2-MOD(選手!$I$2,5)))</f>
        <v/>
      </c>
      <c r="E3" s="8">
        <v>0</v>
      </c>
      <c r="F3" s="8" t="str">
        <f>IF(B3="","",選手!B$2)</f>
        <v/>
      </c>
      <c r="G3" s="8" t="str">
        <f>IF(B3="","",大会申込書!AL22)</f>
        <v/>
      </c>
    </row>
  </sheetData>
  <phoneticPr fontId="2"/>
  <pageMargins left="0.75" right="0.75" top="1" bottom="1"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dimension ref="A1:N2"/>
  <sheetViews>
    <sheetView workbookViewId="0">
      <selection sqref="A1:X1"/>
    </sheetView>
  </sheetViews>
  <sheetFormatPr defaultColWidth="8.85546875" defaultRowHeight="12" x14ac:dyDescent="0.15"/>
  <cols>
    <col min="1" max="1" width="5" customWidth="1"/>
    <col min="2" max="3" width="13.140625" customWidth="1"/>
    <col min="4" max="4" width="4.85546875" customWidth="1"/>
    <col min="5" max="5" width="7.140625" customWidth="1"/>
    <col min="6" max="6" width="13.28515625" customWidth="1"/>
    <col min="8" max="8" width="8" customWidth="1"/>
    <col min="9" max="10" width="7.140625" customWidth="1"/>
  </cols>
  <sheetData>
    <row r="1" spans="1:14" s="6" customFormat="1" x14ac:dyDescent="0.15">
      <c r="A1" s="11" t="s">
        <v>48</v>
      </c>
      <c r="B1" s="11" t="s">
        <v>47</v>
      </c>
      <c r="C1" s="11" t="s">
        <v>46</v>
      </c>
      <c r="D1" s="11" t="s">
        <v>45</v>
      </c>
      <c r="E1" s="11" t="s">
        <v>44</v>
      </c>
      <c r="F1" s="11" t="s">
        <v>43</v>
      </c>
      <c r="G1" s="11" t="s">
        <v>42</v>
      </c>
      <c r="H1" s="11" t="s">
        <v>41</v>
      </c>
      <c r="I1" s="11" t="s">
        <v>40</v>
      </c>
      <c r="J1" s="11" t="s">
        <v>39</v>
      </c>
      <c r="K1" s="11" t="s">
        <v>38</v>
      </c>
      <c r="L1" s="11" t="s">
        <v>37</v>
      </c>
      <c r="M1" s="11" t="s">
        <v>36</v>
      </c>
      <c r="N1" s="11" t="s">
        <v>35</v>
      </c>
    </row>
    <row r="2" spans="1:14" x14ac:dyDescent="0.15">
      <c r="B2" s="2"/>
      <c r="D2">
        <v>5</v>
      </c>
      <c r="G2" s="1"/>
      <c r="H2">
        <v>0</v>
      </c>
    </row>
  </sheetData>
  <phoneticPr fontId="2"/>
  <pageMargins left="0.75" right="0.75" top="1" bottom="1"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vt:i4>
      </vt:variant>
    </vt:vector>
  </HeadingPairs>
  <TitlesOfParts>
    <vt:vector size="10" baseType="lpstr">
      <vt:lpstr>大会申込書</vt:lpstr>
      <vt:lpstr>個人申込書</vt:lpstr>
      <vt:lpstr>メール</vt:lpstr>
      <vt:lpstr>団体</vt:lpstr>
      <vt:lpstr>所属1</vt:lpstr>
      <vt:lpstr>選手</vt:lpstr>
      <vt:lpstr>エントリー</vt:lpstr>
      <vt:lpstr>チーム</vt:lpstr>
      <vt:lpstr>個人申込書!Print_Area</vt:lpstr>
      <vt:lpstr>大会申込書!Print_Area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大月　岳彦</dc:creator>
  <cp:lastModifiedBy>岳彦 大月</cp:lastModifiedBy>
  <cp:lastPrinted>2022-09-09T00:41:42Z</cp:lastPrinted>
  <dcterms:created xsi:type="dcterms:W3CDTF">2003-04-18T11:12:20Z</dcterms:created>
  <dcterms:modified xsi:type="dcterms:W3CDTF">2026-06-09T10:05:27Z</dcterms:modified>
</cp:coreProperties>
</file>