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2025プログラム\250215_なみはやマスターズ\02_申込みファイル\"/>
    </mc:Choice>
  </mc:AlternateContent>
  <xr:revisionPtr revIDLastSave="0" documentId="13_ncr:1_{768D4718-292F-44B4-9C3F-69197AA2625C}" xr6:coauthVersionLast="47" xr6:coauthVersionMax="47" xr10:uidLastSave="{00000000-0000-0000-0000-000000000000}"/>
  <workbookProtection workbookAlgorithmName="SHA-512" workbookHashValue="Hos/Ej4BROA/MEXBOpY1/J7xlXSDe5cN1fZ4F0HfC8uq3ApbzuvLRNGgnxs4ltvg36BseSRHXu//9YJ5OJGF2Q==" workbookSaltValue="mlTFK3a/41va2dXqfTFuug==" workbookSpinCount="100000" lockStructure="1"/>
  <bookViews>
    <workbookView xWindow="5475" yWindow="360" windowWidth="22995" windowHeight="1528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<sst xmlns="http://schemas.openxmlformats.org/spreadsheetml/2006/main" count="174" uniqueCount="135">
  <si>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</si>
  <si>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</si>
  <si>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</si>
  <si>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</si>
  <si>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</si>
  <si>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</si>
  <si>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</si>
  <si>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</si>
  <si>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</si>
  <si>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</si>
  <si>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</si>
  <si>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</si>
  <si>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</si>
  <si>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</si>
  <si>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</si>
  <si>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</si>
  <si>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</si>
  <si>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</si>
  <si>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</si>
  <si>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</si>
  <si>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</si>
  <si>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</si>
  <si>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</si>
  <si>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</si>
  <si>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</si>
  <si>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</si>
  <si>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</si>
  <si>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</si>
  <si>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</si>
  <si>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</si>
  <si>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</si>
  <si>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</si>
  <si>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</si>
  <si>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</si>
  <si>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</si>
  <si>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</si>
  <si>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</si>
  <si>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</si>
  <si>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</si>
  <si>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</si>
  <si>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</si>
  <si>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</si>
  <si>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</si>
  <si>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</si>
  <si>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</si>
  <si>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</si>
  <si>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</si>
  <si>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</si>
  <si>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</si>
  <si>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</si>
  <si>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</si>
  <si>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</si>
  <si>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</si>
  <si>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</si>
  <si>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</si>
  <si>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</si>
  <si>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</si>
  <si>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</si>
  <si>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</si>
  <si>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</si>
  <si>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</si>
  <si>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</si>
  <si>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</si>
  <si>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</si>
  <si>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</si>
  <si>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</si>
  <si>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</si>
  <si>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</si>
  <si>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</si>
  <si>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</si>
  <si>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</si>
  <si>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</si>
  <si>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</si>
  <si>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</si>
  <si>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</si>
  <si>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</si>
  <si>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</si>
  <si>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</si>
  <si>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</si>
  <si>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</si>
  <si>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</si>
  <si>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</si>
  <si>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</si>
  <si>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</si>
  <si>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</si>
  <si>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</si>
  <si>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</si>
  <si>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</si>
  <si>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</si>
  <si>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</si>
  <si>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</si>
  <si>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</si>
  <si>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</si>
  <si>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</si>
  <si>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</si>
  <si>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</si>
  <si>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</si>
  <si>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</si>
  <si>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</si>
  <si>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</si>
  <si>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</si>
  <si>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</si>
  <si>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</si>
  <si>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</si>
  <si>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</si>
  <si>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</si>
  <si>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</si>
  <si>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</si>
  <si>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</si>
  <si>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</si>
  <si>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</si>
  <si>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</si>
  <si>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</si>
  <si>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</si>
  <si>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</si>
  <si>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</si>
  <si>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</si>
  <si>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</si>
  <si>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</si>
  <si>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</si>
  <si>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</si>
  <si>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</si>
  <si>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</si>
  <si>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</si>
  <si>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</si>
  <si>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</si>
  <si>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</si>
  <si>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</si>
  <si>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</si>
  <si>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</si>
  <si>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</si>
  <si>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</si>
  <si>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r>
      <t>　※チームで複数名申し込み　→　</t>
    </r>
    <r>
      <rPr>
        <b/>
        <sz val="11"/>
        <color theme="1"/>
        <rFont val="ＭＳ ゴシック"/>
        <family val="3"/>
        <charset val="128"/>
      </rPr>
      <t>１２＋チームＩＤ（６桁）+チーム名</t>
    </r>
    <r>
      <rPr>
        <sz val="11"/>
        <color theme="1"/>
        <rFont val="ＭＳ ゴシック"/>
        <family val="3"/>
        <charset val="128"/>
      </rPr>
      <t>　で振り込んでください</t>
    </r>
    <rPh sb="6" eb="8">
      <t>フクスウ</t>
    </rPh>
    <rPh sb="8" eb="9">
      <t>メイ</t>
    </rPh>
    <rPh sb="26" eb="27">
      <t>ケタ</t>
    </rPh>
    <phoneticPr fontId="6"/>
  </si>
  <si>
    <r>
      <t>　※個人又はチームで１名分　→　</t>
    </r>
    <r>
      <rPr>
        <b/>
        <sz val="11"/>
        <color theme="1"/>
        <rFont val="ＭＳ ゴシック"/>
        <family val="3"/>
        <charset val="128"/>
      </rPr>
      <t>１２＋チームＩＤ（６桁）＋選手名</t>
    </r>
    <r>
      <rPr>
        <sz val="11"/>
        <color theme="1"/>
        <rFont val="ＭＳ ゴシック"/>
        <family val="3"/>
        <charset val="128"/>
      </rPr>
      <t>　で振り込んでください</t>
    </r>
    <rPh sb="4" eb="5">
      <t>マタ</t>
    </rPh>
    <rPh sb="11" eb="13">
      <t>メイブン</t>
    </rPh>
    <phoneticPr fontId="6"/>
  </si>
  <si>
    <t>namihaya2025@tdsystem.co.jp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</si>
</sst>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50"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2">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31" fillId="0" borderId="6" xfId="3" applyFont="1" applyBorder="1" applyAlignment="1">
      <alignment horizontal="righ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31" fillId="0" borderId="7"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5" fillId="0" borderId="0" xfId="3" applyFont="1" applyAlignment="1">
      <alignment horizontal="center" vertical="center"/>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0" fillId="0" borderId="0" xfId="0" applyFill="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3"/>
  <sheetViews>
    <sheetView tabSelected="1"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30" t="s">
        <v>102</v>
      </c>
      <c r="B1" s="131"/>
      <c r="C1" s="131"/>
      <c r="D1" s="131"/>
      <c r="E1" s="131"/>
      <c r="F1" s="131"/>
      <c r="G1" s="131"/>
      <c r="H1" s="131"/>
      <c r="I1" s="131"/>
      <c r="J1" s="132"/>
      <c r="K1" s="60"/>
      <c r="AF1" t="s">
        <v>118</v>
      </c>
    </row>
    <row r="2" spans="1:38" customFormat="1" ht="8.1" customHeight="1" x14ac:dyDescent="0.15">
      <c r="A2" s="58"/>
      <c r="B2" s="58"/>
      <c r="C2" s="58"/>
      <c r="D2" s="58"/>
      <c r="E2" s="58"/>
      <c r="F2" s="58"/>
      <c r="G2" s="58"/>
      <c r="H2" s="58"/>
      <c r="I2" s="58"/>
      <c r="J2" s="58"/>
      <c r="K2" s="58"/>
    </row>
    <row r="3" spans="1:38" s="19" customFormat="1" ht="26.65" customHeight="1" x14ac:dyDescent="0.15">
      <c r="A3" s="142" t="str">
        <f>AH3&amp;"　申込書"</f>
        <v>なみはやマスターズ公認記録会２０２５　申込書</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H3" s="19" t="s">
        <v>130</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56</v>
      </c>
      <c r="S5" s="59"/>
      <c r="T5" s="59"/>
      <c r="U5" s="59"/>
      <c r="V5" s="59"/>
      <c r="W5" s="59"/>
      <c r="X5" s="59"/>
      <c r="Y5" s="59"/>
      <c r="Z5" s="59"/>
      <c r="AA5" s="59"/>
      <c r="AB5" s="59"/>
      <c r="AC5" s="59"/>
      <c r="AD5" s="59"/>
      <c r="AI5" s="21" t="s">
        <v>91</v>
      </c>
    </row>
    <row r="6" spans="1:38" s="21" customFormat="1" ht="27.75" customHeight="1" x14ac:dyDescent="0.15">
      <c r="A6" s="22"/>
      <c r="B6" s="23"/>
      <c r="C6" s="23"/>
      <c r="D6" s="18" t="s">
        <v>55</v>
      </c>
      <c r="E6" s="149">
        <v>45703</v>
      </c>
      <c r="F6" s="149"/>
      <c r="G6" s="149"/>
      <c r="H6" s="149"/>
      <c r="I6" s="149"/>
      <c r="J6" s="149"/>
      <c r="K6" s="149"/>
      <c r="L6" s="149"/>
      <c r="M6" s="149"/>
      <c r="N6" s="149"/>
      <c r="O6" s="149"/>
      <c r="P6" s="149"/>
      <c r="Q6" s="149"/>
      <c r="R6" s="149"/>
      <c r="S6" s="149"/>
      <c r="T6" s="149"/>
      <c r="U6" s="149"/>
      <c r="V6" s="149"/>
      <c r="W6" s="149"/>
      <c r="X6" s="149"/>
      <c r="Y6" s="149"/>
      <c r="Z6" s="149"/>
      <c r="AA6" s="149"/>
      <c r="AB6" s="149"/>
      <c r="AC6" s="149"/>
      <c r="AD6" s="150"/>
      <c r="AI6" s="17">
        <v>45703</v>
      </c>
      <c r="AJ6" s="17"/>
      <c r="AK6" s="16">
        <v>46011</v>
      </c>
      <c r="AL6" s="21" t="s">
        <v>131</v>
      </c>
    </row>
    <row r="7" spans="1:38" s="21" customFormat="1" ht="15" customHeight="1" x14ac:dyDescent="0.15">
      <c r="A7" s="20"/>
      <c r="AI7" s="17"/>
      <c r="AJ7" s="17"/>
      <c r="AK7" s="16"/>
    </row>
    <row r="8" spans="1:38" s="21" customFormat="1" ht="21.75" customHeight="1" x14ac:dyDescent="0.15">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43" t="s">
        <v>58</v>
      </c>
      <c r="B9" s="144"/>
      <c r="C9" s="145"/>
      <c r="D9" s="203"/>
      <c r="E9" s="204"/>
      <c r="F9" s="204"/>
      <c r="G9" s="204"/>
      <c r="H9" s="204"/>
      <c r="I9" s="204"/>
      <c r="J9" s="204"/>
      <c r="K9" s="204"/>
      <c r="L9" s="204"/>
      <c r="M9" s="204"/>
      <c r="N9" s="204"/>
      <c r="O9" s="205"/>
      <c r="P9" s="146" t="s">
        <v>59</v>
      </c>
      <c r="Q9" s="147"/>
      <c r="R9" s="148"/>
      <c r="S9" s="189"/>
      <c r="T9" s="190"/>
      <c r="U9" s="190"/>
      <c r="V9" s="190"/>
      <c r="W9" s="190"/>
      <c r="X9" s="190"/>
      <c r="Y9" s="190"/>
      <c r="Z9" s="190"/>
      <c r="AA9" s="190"/>
      <c r="AB9" s="190"/>
      <c r="AC9" s="190"/>
      <c r="AD9" s="191"/>
      <c r="AH9" s="21" t="str">
        <f>ASC(D9)</f>
        <v/>
      </c>
      <c r="AI9" s="17"/>
      <c r="AJ9" s="17"/>
      <c r="AK9" s="16"/>
    </row>
    <row r="10" spans="1:38" s="21" customFormat="1" ht="30.75" customHeight="1" x14ac:dyDescent="0.15">
      <c r="A10" s="136" t="s">
        <v>92</v>
      </c>
      <c r="B10" s="137"/>
      <c r="C10" s="138"/>
      <c r="D10" s="27" t="s">
        <v>0</v>
      </c>
      <c r="E10" s="198"/>
      <c r="F10" s="198"/>
      <c r="G10" s="198"/>
      <c r="H10" s="199"/>
      <c r="I10" s="196"/>
      <c r="J10" s="196"/>
      <c r="K10" s="196"/>
      <c r="L10" s="196"/>
      <c r="M10" s="196"/>
      <c r="N10" s="196"/>
      <c r="O10" s="196"/>
      <c r="P10" s="196"/>
      <c r="Q10" s="196"/>
      <c r="R10" s="196"/>
      <c r="S10" s="196"/>
      <c r="T10" s="196"/>
      <c r="U10" s="196"/>
      <c r="V10" s="196"/>
      <c r="W10" s="196"/>
      <c r="X10" s="196"/>
      <c r="Y10" s="196"/>
      <c r="Z10" s="196"/>
      <c r="AA10" s="196"/>
      <c r="AB10" s="196"/>
      <c r="AC10" s="196"/>
      <c r="AD10" s="197"/>
      <c r="AI10" s="17"/>
      <c r="AJ10" s="17"/>
      <c r="AK10" s="16"/>
    </row>
    <row r="11" spans="1:38" s="21" customFormat="1" ht="27.75" customHeight="1" thickBot="1" x14ac:dyDescent="0.2">
      <c r="A11" s="151" t="s">
        <v>60</v>
      </c>
      <c r="B11" s="147"/>
      <c r="C11" s="148"/>
      <c r="D11" s="139"/>
      <c r="E11" s="140"/>
      <c r="F11" s="140"/>
      <c r="G11" s="140"/>
      <c r="H11" s="140"/>
      <c r="I11" s="140"/>
      <c r="J11" s="140"/>
      <c r="K11" s="140"/>
      <c r="L11" s="140"/>
      <c r="M11" s="140"/>
      <c r="N11" s="140"/>
      <c r="O11" s="141"/>
      <c r="P11" s="152" t="s">
        <v>61</v>
      </c>
      <c r="Q11" s="153"/>
      <c r="R11" s="154"/>
      <c r="S11" s="155"/>
      <c r="T11" s="156"/>
      <c r="U11" s="156"/>
      <c r="V11" s="156"/>
      <c r="W11" s="156"/>
      <c r="X11" s="156"/>
      <c r="Y11" s="156"/>
      <c r="Z11" s="156"/>
      <c r="AA11" s="156"/>
      <c r="AB11" s="156"/>
      <c r="AC11" s="156"/>
      <c r="AD11" s="157"/>
      <c r="AI11" s="17"/>
      <c r="AJ11" s="17"/>
      <c r="AK11" s="16"/>
    </row>
    <row r="12" spans="1:38" s="21" customFormat="1" ht="27.75" customHeight="1" x14ac:dyDescent="0.15">
      <c r="A12" s="96" t="s">
        <v>62</v>
      </c>
      <c r="B12" s="97"/>
      <c r="C12" s="98"/>
      <c r="D12" s="139"/>
      <c r="E12" s="140"/>
      <c r="F12" s="140"/>
      <c r="G12" s="140"/>
      <c r="H12" s="140"/>
      <c r="I12" s="140"/>
      <c r="J12" s="140"/>
      <c r="K12" s="140"/>
      <c r="L12" s="140"/>
      <c r="M12" s="140"/>
      <c r="N12" s="140"/>
      <c r="O12" s="140"/>
      <c r="P12" s="200" t="s">
        <v>63</v>
      </c>
      <c r="Q12" s="201"/>
      <c r="R12" s="201"/>
      <c r="S12" s="201"/>
      <c r="T12" s="201"/>
      <c r="U12" s="201"/>
      <c r="V12" s="201"/>
      <c r="W12" s="201"/>
      <c r="X12" s="201"/>
      <c r="Y12" s="201"/>
      <c r="Z12" s="201"/>
      <c r="AA12" s="201"/>
      <c r="AB12" s="201"/>
      <c r="AC12" s="201"/>
      <c r="AD12" s="202"/>
    </row>
    <row r="13" spans="1:38" s="21" customFormat="1" ht="15" customHeight="1" x14ac:dyDescent="0.15">
      <c r="A13" s="143" t="s">
        <v>64</v>
      </c>
      <c r="B13" s="158"/>
      <c r="C13" s="159"/>
      <c r="D13" s="192"/>
      <c r="E13" s="193"/>
      <c r="F13" s="193"/>
      <c r="G13" s="193"/>
      <c r="H13" s="193"/>
      <c r="I13" s="193"/>
      <c r="J13" s="193"/>
      <c r="K13" s="193"/>
      <c r="L13" s="193"/>
      <c r="M13" s="193"/>
      <c r="N13" s="193"/>
      <c r="O13" s="193"/>
      <c r="P13" s="163"/>
      <c r="Q13" s="164"/>
      <c r="R13" s="164"/>
      <c r="S13" s="164"/>
      <c r="T13" s="164"/>
      <c r="U13" s="164"/>
      <c r="V13" s="164"/>
      <c r="W13" s="164"/>
      <c r="X13" s="164"/>
      <c r="Y13" s="164"/>
      <c r="Z13" s="164"/>
      <c r="AA13" s="164"/>
      <c r="AB13" s="164"/>
      <c r="AC13" s="164"/>
      <c r="AD13" s="165"/>
    </row>
    <row r="14" spans="1:38" s="19" customFormat="1" ht="21" customHeight="1" thickBot="1" x14ac:dyDescent="0.2">
      <c r="A14" s="160"/>
      <c r="B14" s="161"/>
      <c r="C14" s="162"/>
      <c r="D14" s="194"/>
      <c r="E14" s="195"/>
      <c r="F14" s="195"/>
      <c r="G14" s="195"/>
      <c r="H14" s="195"/>
      <c r="I14" s="195"/>
      <c r="J14" s="195"/>
      <c r="K14" s="195"/>
      <c r="L14" s="195"/>
      <c r="M14" s="195"/>
      <c r="N14" s="195"/>
      <c r="O14" s="195"/>
      <c r="P14" s="166"/>
      <c r="Q14" s="167"/>
      <c r="R14" s="167"/>
      <c r="S14" s="167"/>
      <c r="T14" s="167"/>
      <c r="U14" s="167"/>
      <c r="V14" s="167"/>
      <c r="W14" s="167"/>
      <c r="X14" s="167"/>
      <c r="Y14" s="167"/>
      <c r="Z14" s="167"/>
      <c r="AA14" s="167"/>
      <c r="AB14" s="167"/>
      <c r="AC14" s="167"/>
      <c r="AD14" s="168"/>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24" t="s">
        <v>86</v>
      </c>
      <c r="B16" s="124"/>
      <c r="C16" s="124"/>
      <c r="D16" s="124"/>
      <c r="E16" s="124"/>
      <c r="F16" s="124"/>
      <c r="G16" s="209"/>
      <c r="H16" s="210"/>
      <c r="I16" s="210"/>
      <c r="J16" s="210"/>
      <c r="K16" s="210"/>
      <c r="L16" s="210"/>
      <c r="M16" s="210"/>
      <c r="N16" s="210"/>
      <c r="O16" s="210"/>
      <c r="P16" s="211"/>
      <c r="Q16" s="151" t="s">
        <v>49</v>
      </c>
      <c r="R16" s="147"/>
      <c r="S16" s="148"/>
      <c r="T16" s="206"/>
      <c r="U16" s="207"/>
      <c r="V16" s="207"/>
      <c r="W16" s="208"/>
      <c r="X16" s="151" t="s">
        <v>87</v>
      </c>
      <c r="Y16" s="147"/>
      <c r="Z16" s="148"/>
      <c r="AA16" s="209"/>
      <c r="AB16" s="210"/>
      <c r="AC16" s="210"/>
      <c r="AD16" s="211"/>
      <c r="AE16" s="21"/>
      <c r="AF16" s="21"/>
      <c r="AG16" s="21"/>
      <c r="AH16" s="21"/>
      <c r="AL16" s="21"/>
    </row>
    <row r="17" spans="1:38" s="19" customFormat="1" ht="17.25" customHeight="1" x14ac:dyDescent="0.15">
      <c r="A17" s="124" t="s">
        <v>85</v>
      </c>
      <c r="B17" s="124"/>
      <c r="C17" s="124"/>
      <c r="D17" s="124"/>
      <c r="E17" s="124"/>
      <c r="F17" s="124"/>
      <c r="G17" s="174" t="s">
        <v>1</v>
      </c>
      <c r="H17" s="174"/>
      <c r="I17" s="174"/>
      <c r="J17" s="174"/>
      <c r="K17" s="174"/>
      <c r="L17" s="174"/>
      <c r="M17" s="174"/>
      <c r="N17" s="174"/>
      <c r="O17" s="174"/>
      <c r="P17" s="174"/>
      <c r="Q17" s="174"/>
      <c r="R17" s="174"/>
      <c r="S17" s="174" t="s">
        <v>2</v>
      </c>
      <c r="T17" s="174"/>
      <c r="U17" s="174"/>
      <c r="V17" s="174"/>
      <c r="W17" s="174"/>
      <c r="X17" s="174"/>
      <c r="Y17" s="174"/>
      <c r="Z17" s="174"/>
      <c r="AA17" s="174"/>
      <c r="AB17" s="174"/>
      <c r="AC17" s="174"/>
      <c r="AD17" s="174"/>
      <c r="AE17" s="21"/>
      <c r="AF17" s="21"/>
      <c r="AG17" s="21"/>
      <c r="AH17" s="21"/>
      <c r="AI17" s="19" t="s">
        <v>27</v>
      </c>
      <c r="AJ17" s="188" t="s">
        <v>93</v>
      </c>
      <c r="AK17" s="188"/>
      <c r="AL17" s="21"/>
    </row>
    <row r="18" spans="1:38" s="19" customFormat="1" ht="25.5" customHeight="1" x14ac:dyDescent="0.15">
      <c r="A18" s="124"/>
      <c r="B18" s="124"/>
      <c r="C18" s="124"/>
      <c r="D18" s="124"/>
      <c r="E18" s="124"/>
      <c r="F18" s="124"/>
      <c r="G18" s="177"/>
      <c r="H18" s="178"/>
      <c r="I18" s="178"/>
      <c r="J18" s="178"/>
      <c r="K18" s="178"/>
      <c r="L18" s="178"/>
      <c r="M18" s="178"/>
      <c r="N18" s="178"/>
      <c r="O18" s="178"/>
      <c r="P18" s="178"/>
      <c r="Q18" s="178"/>
      <c r="R18" s="179"/>
      <c r="S18" s="177"/>
      <c r="T18" s="178"/>
      <c r="U18" s="178"/>
      <c r="V18" s="178"/>
      <c r="W18" s="178"/>
      <c r="X18" s="178"/>
      <c r="Y18" s="178"/>
      <c r="Z18" s="178"/>
      <c r="AA18" s="178"/>
      <c r="AB18" s="178"/>
      <c r="AC18" s="178"/>
      <c r="AD18" s="179"/>
      <c r="AE18" s="21"/>
      <c r="AF18" s="21"/>
      <c r="AG18" s="21"/>
      <c r="AH18" s="21"/>
      <c r="AI18" s="19" t="str">
        <f>TRIM(G18)&amp;"　"&amp;TRIM(S18)</f>
        <v>　</v>
      </c>
      <c r="AK18" s="19">
        <f>COUNTA(G20:X21)</f>
        <v>0</v>
      </c>
      <c r="AL18" s="21"/>
    </row>
    <row r="19" spans="1:38" s="19" customFormat="1" ht="20.25" customHeight="1" x14ac:dyDescent="0.15">
      <c r="A19" s="151"/>
      <c r="B19" s="147"/>
      <c r="C19" s="147"/>
      <c r="D19" s="147"/>
      <c r="E19" s="147"/>
      <c r="F19" s="148"/>
      <c r="G19" s="174" t="s">
        <v>90</v>
      </c>
      <c r="H19" s="174"/>
      <c r="I19" s="174"/>
      <c r="J19" s="174"/>
      <c r="K19" s="174"/>
      <c r="L19" s="174"/>
      <c r="M19" s="174" t="s">
        <v>3</v>
      </c>
      <c r="N19" s="174"/>
      <c r="O19" s="174"/>
      <c r="P19" s="174"/>
      <c r="Q19" s="174"/>
      <c r="R19" s="174"/>
      <c r="S19" s="174"/>
      <c r="T19" s="174"/>
      <c r="U19" s="174"/>
      <c r="V19" s="174"/>
      <c r="W19" s="174"/>
      <c r="X19" s="174"/>
      <c r="Y19" s="174" t="s">
        <v>32</v>
      </c>
      <c r="Z19" s="174"/>
      <c r="AA19" s="174"/>
      <c r="AB19" s="174"/>
      <c r="AC19" s="174"/>
      <c r="AD19" s="174"/>
      <c r="AE19" s="21"/>
      <c r="AF19" s="21"/>
      <c r="AG19" s="21"/>
      <c r="AH19" s="28"/>
      <c r="AI19" s="29">
        <f>IF(E6=AI5,"出場日未選択",VLOOKUP(E6,AI6:AL11,3,0))</f>
        <v>46011</v>
      </c>
      <c r="AJ19" s="29"/>
      <c r="AK19" s="29" t="str">
        <f>IF(E6=AI5,"",VLOOKUP(E6,AI6:AL11,4,0))</f>
        <v>←申込締切日</v>
      </c>
    </row>
    <row r="20" spans="1:38" s="19" customFormat="1" ht="26.25" customHeight="1" x14ac:dyDescent="0.15">
      <c r="A20" s="151" t="s">
        <v>88</v>
      </c>
      <c r="B20" s="147"/>
      <c r="C20" s="147"/>
      <c r="D20" s="147"/>
      <c r="E20" s="147"/>
      <c r="F20" s="148"/>
      <c r="G20" s="181"/>
      <c r="H20" s="182"/>
      <c r="I20" s="182"/>
      <c r="J20" s="182"/>
      <c r="K20" s="182"/>
      <c r="L20" s="182"/>
      <c r="M20" s="182"/>
      <c r="N20" s="182"/>
      <c r="O20" s="182"/>
      <c r="P20" s="182"/>
      <c r="Q20" s="182"/>
      <c r="R20" s="182"/>
      <c r="S20" s="182"/>
      <c r="T20" s="182"/>
      <c r="U20" s="182"/>
      <c r="V20" s="182"/>
      <c r="W20" s="182"/>
      <c r="X20" s="183"/>
      <c r="Y20" s="180"/>
      <c r="Z20" s="180"/>
      <c r="AA20" s="180"/>
      <c r="AB20" s="180"/>
      <c r="AC20" s="180"/>
      <c r="AD20" s="180"/>
      <c r="AE20" s="21"/>
      <c r="AF20" s="21"/>
      <c r="AG20" s="21"/>
      <c r="AH20" s="19" t="str">
        <f>IF(M20="","",VLOOKUP(M20,$AI$49:$AJ$66,2,0)+AK20)</f>
        <v/>
      </c>
      <c r="AI20" s="19">
        <f>IF(G20="",0,VLOOKUP($G20,$AI$49:$AL$88,4,0))</f>
        <v>0</v>
      </c>
      <c r="AJ20" s="19" t="str">
        <f>IF(G20="","",VLOOKUP($G20,$AI$49:$AL$88,2,0))</f>
        <v/>
      </c>
      <c r="AK20" s="19">
        <f>IF(G20="",0,VLOOKUP($G20,$AI$49:$AL$88,3,0))</f>
        <v>0</v>
      </c>
      <c r="AL20" s="19" t="str">
        <f>IF(Y20="","999:99.99"," "&amp;LEFT(RIGHT("  "&amp;TEXT(Y20,"0.00"),7),2)&amp;":"&amp;RIGHT(TEXT(Y20,"0.00"),5))</f>
        <v>999:99.99</v>
      </c>
    </row>
    <row r="21" spans="1:38" s="19" customFormat="1" ht="26.25" customHeight="1" x14ac:dyDescent="0.15">
      <c r="A21" s="151" t="s">
        <v>89</v>
      </c>
      <c r="B21" s="147"/>
      <c r="C21" s="147"/>
      <c r="D21" s="147"/>
      <c r="E21" s="147"/>
      <c r="F21" s="148"/>
      <c r="G21" s="181"/>
      <c r="H21" s="182"/>
      <c r="I21" s="182"/>
      <c r="J21" s="182"/>
      <c r="K21" s="182"/>
      <c r="L21" s="182"/>
      <c r="M21" s="182"/>
      <c r="N21" s="182"/>
      <c r="O21" s="182"/>
      <c r="P21" s="182"/>
      <c r="Q21" s="182"/>
      <c r="R21" s="182"/>
      <c r="S21" s="182"/>
      <c r="T21" s="182"/>
      <c r="U21" s="182"/>
      <c r="V21" s="182"/>
      <c r="W21" s="182"/>
      <c r="X21" s="183"/>
      <c r="Y21" s="180"/>
      <c r="Z21" s="180"/>
      <c r="AA21" s="180"/>
      <c r="AB21" s="180"/>
      <c r="AC21" s="180"/>
      <c r="AD21" s="180"/>
      <c r="AE21" s="21"/>
      <c r="AF21" s="21"/>
      <c r="AG21" s="21"/>
      <c r="AH21" s="19" t="str">
        <f>IF(M21="","",VLOOKUP(M21,$AI$49:$AJ$66,2,0)+AK21)</f>
        <v/>
      </c>
      <c r="AI21" s="19">
        <f>IF(G21="",0,VLOOKUP($G21,$AI$49:$AL$88,4,0))</f>
        <v>0</v>
      </c>
      <c r="AJ21" s="19" t="str">
        <f>IF(G21="","",VLOOKUP($G21,$AI$49:$AL$88,2,0))</f>
        <v/>
      </c>
      <c r="AK21" s="19">
        <f>IF(G21="",0,VLOOKUP($G21,$AI$49:$AL$88,3,0))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51"/>
      <c r="B24" s="147"/>
      <c r="C24" s="147"/>
      <c r="D24" s="147"/>
      <c r="E24" s="147"/>
      <c r="F24" s="148"/>
      <c r="G24" s="172" t="s">
        <v>66</v>
      </c>
      <c r="H24" s="144"/>
      <c r="I24" s="144"/>
      <c r="J24" s="144"/>
      <c r="K24" s="145"/>
      <c r="L24" s="144" t="s">
        <v>67</v>
      </c>
      <c r="M24" s="144"/>
      <c r="N24" s="144"/>
      <c r="O24" s="144"/>
      <c r="P24" s="144"/>
      <c r="Q24" s="172"/>
      <c r="R24" s="144"/>
      <c r="S24" s="144"/>
      <c r="T24" s="144"/>
      <c r="U24" s="145"/>
      <c r="V24" s="151" t="s">
        <v>68</v>
      </c>
      <c r="W24" s="147"/>
      <c r="X24" s="147"/>
      <c r="Y24" s="147"/>
      <c r="Z24" s="147"/>
      <c r="AA24" s="147"/>
      <c r="AB24" s="147"/>
      <c r="AC24" s="147"/>
      <c r="AD24" s="148"/>
      <c r="AE24" s="21"/>
      <c r="AF24" s="21"/>
      <c r="AG24" s="21"/>
      <c r="AH24" s="21"/>
    </row>
    <row r="25" spans="1:38" s="19" customFormat="1" ht="23.25" customHeight="1" x14ac:dyDescent="0.15">
      <c r="A25" s="151" t="s">
        <v>69</v>
      </c>
      <c r="B25" s="147"/>
      <c r="C25" s="147"/>
      <c r="D25" s="147"/>
      <c r="E25" s="147"/>
      <c r="F25" s="148"/>
      <c r="G25" s="175">
        <f>IF(T16="女子",1,0)</f>
        <v>0</v>
      </c>
      <c r="H25" s="176"/>
      <c r="I25" s="176"/>
      <c r="J25" s="31"/>
      <c r="K25" s="32" t="s">
        <v>70</v>
      </c>
      <c r="L25" s="175">
        <f>IF(T16="男子",1,0)</f>
        <v>0</v>
      </c>
      <c r="M25" s="176"/>
      <c r="N25" s="176"/>
      <c r="O25" s="31"/>
      <c r="P25" s="32" t="s">
        <v>70</v>
      </c>
      <c r="Q25" s="152"/>
      <c r="R25" s="153"/>
      <c r="S25" s="153"/>
      <c r="T25" s="153"/>
      <c r="U25" s="154"/>
      <c r="V25" s="184">
        <f>G25+L25</f>
        <v>0</v>
      </c>
      <c r="W25" s="117"/>
      <c r="X25" s="117"/>
      <c r="Y25" s="117"/>
      <c r="Z25" s="117"/>
      <c r="AA25" s="117"/>
      <c r="AB25" s="117"/>
      <c r="AC25" s="33"/>
      <c r="AD25" s="34" t="s">
        <v>70</v>
      </c>
      <c r="AE25" s="21"/>
      <c r="AF25" s="21"/>
      <c r="AG25" s="21"/>
      <c r="AH25" s="21"/>
    </row>
    <row r="26" spans="1:38" s="19" customFormat="1" ht="23.25" customHeight="1" x14ac:dyDescent="0.15">
      <c r="A26" s="151" t="s">
        <v>71</v>
      </c>
      <c r="B26" s="147"/>
      <c r="C26" s="147"/>
      <c r="D26" s="147"/>
      <c r="E26" s="147"/>
      <c r="F26" s="148"/>
      <c r="G26" s="175">
        <f>IF(T16="女子",AK18,0)</f>
        <v>0</v>
      </c>
      <c r="H26" s="176"/>
      <c r="I26" s="176"/>
      <c r="J26" s="31"/>
      <c r="K26" s="32" t="s">
        <v>72</v>
      </c>
      <c r="L26" s="175">
        <f>IF(T16="男子",AK18,0)</f>
        <v>0</v>
      </c>
      <c r="M26" s="176"/>
      <c r="N26" s="176"/>
      <c r="O26" s="31"/>
      <c r="P26" s="32" t="s">
        <v>72</v>
      </c>
      <c r="Q26" s="185"/>
      <c r="R26" s="186"/>
      <c r="S26" s="186"/>
      <c r="T26" s="186"/>
      <c r="U26" s="187"/>
      <c r="V26" s="184">
        <f>G26+L26</f>
        <v>0</v>
      </c>
      <c r="W26" s="117"/>
      <c r="X26" s="117"/>
      <c r="Y26" s="117"/>
      <c r="Z26" s="117"/>
      <c r="AA26" s="117"/>
      <c r="AB26" s="117"/>
      <c r="AC26" s="31"/>
      <c r="AD26" s="32" t="s">
        <v>72</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106" t="s">
        <v>74</v>
      </c>
      <c r="B29" s="107"/>
      <c r="C29" s="107"/>
      <c r="D29" s="107"/>
      <c r="E29" s="107"/>
      <c r="F29" s="108"/>
      <c r="G29" s="64"/>
      <c r="H29" s="45" t="s">
        <v>122</v>
      </c>
      <c r="I29" s="45"/>
      <c r="J29" s="45"/>
      <c r="K29" s="45"/>
      <c r="L29" s="45"/>
      <c r="M29" s="65"/>
      <c r="N29" s="45"/>
      <c r="O29" s="65"/>
      <c r="P29" s="45"/>
      <c r="Q29" s="99">
        <f>COUNTIF(AI20:AI21,1800)</f>
        <v>0</v>
      </c>
      <c r="R29" s="99"/>
      <c r="S29" s="100" t="s">
        <v>72</v>
      </c>
      <c r="T29" s="100"/>
      <c r="U29" s="45"/>
      <c r="V29" s="65"/>
      <c r="W29" s="65"/>
      <c r="X29" s="65"/>
      <c r="Y29" s="65"/>
      <c r="Z29" s="65"/>
      <c r="AA29" s="65"/>
      <c r="AB29" s="65"/>
      <c r="AC29" s="65"/>
      <c r="AD29" s="92"/>
    </row>
    <row r="30" spans="1:38" s="21" customFormat="1" ht="19.5" hidden="1" customHeight="1" x14ac:dyDescent="0.15">
      <c r="A30" s="109"/>
      <c r="B30" s="110"/>
      <c r="C30" s="110"/>
      <c r="D30" s="110"/>
      <c r="E30" s="110"/>
      <c r="F30" s="111"/>
      <c r="G30" s="67"/>
      <c r="H30" s="33" t="s">
        <v>117</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x14ac:dyDescent="0.15">
      <c r="A31" s="109"/>
      <c r="B31" s="110"/>
      <c r="C31" s="110"/>
      <c r="D31" s="110"/>
      <c r="E31" s="110"/>
      <c r="F31" s="111"/>
      <c r="G31" s="67"/>
      <c r="H31" s="33" t="s">
        <v>117</v>
      </c>
      <c r="I31" s="33"/>
      <c r="J31" s="33"/>
      <c r="K31" s="33"/>
      <c r="L31" s="33"/>
      <c r="N31" s="33"/>
      <c r="P31" s="33"/>
      <c r="Q31" s="101">
        <f>COUNTIF(AI20:AI21,3000)</f>
        <v>0</v>
      </c>
      <c r="R31" s="101"/>
      <c r="S31" s="102" t="s">
        <v>72</v>
      </c>
      <c r="T31" s="102"/>
      <c r="U31" s="33"/>
      <c r="AD31" s="94"/>
    </row>
    <row r="32" spans="1:38" s="21" customFormat="1" ht="19.5" customHeight="1" x14ac:dyDescent="0.15">
      <c r="A32" s="112"/>
      <c r="B32" s="113"/>
      <c r="C32" s="113"/>
      <c r="D32" s="113"/>
      <c r="E32" s="113"/>
      <c r="F32" s="114"/>
      <c r="G32" s="66"/>
      <c r="H32" s="62" t="s">
        <v>124</v>
      </c>
      <c r="I32" s="62"/>
      <c r="J32" s="62"/>
      <c r="K32" s="62"/>
      <c r="L32" s="62"/>
      <c r="M32" s="63"/>
      <c r="N32" s="62"/>
      <c r="O32" s="63"/>
      <c r="P32" s="62"/>
      <c r="Q32" s="103">
        <f>COUNTIF(AI20:AI21,5000)</f>
        <v>0</v>
      </c>
      <c r="R32" s="103"/>
      <c r="S32" s="104" t="s">
        <v>72</v>
      </c>
      <c r="T32" s="104"/>
      <c r="U32" s="62"/>
      <c r="V32" s="105" t="str">
        <f>DBCS(TEXT(SUM(AI20:AI21),"#,##0"))</f>
        <v>０</v>
      </c>
      <c r="W32" s="105"/>
      <c r="X32" s="105"/>
      <c r="Y32" s="105"/>
      <c r="Z32" s="105"/>
      <c r="AA32" s="105"/>
      <c r="AB32" s="105"/>
      <c r="AC32" s="105"/>
      <c r="AD32" s="91" t="s">
        <v>75</v>
      </c>
    </row>
    <row r="33" spans="1:36" s="21" customFormat="1" ht="23.25" hidden="1" customHeight="1" x14ac:dyDescent="0.15">
      <c r="A33" s="96" t="s">
        <v>128</v>
      </c>
      <c r="B33" s="97"/>
      <c r="C33" s="97"/>
      <c r="D33" s="97"/>
      <c r="E33" s="97"/>
      <c r="F33" s="98"/>
      <c r="G33" s="23"/>
      <c r="H33" s="23"/>
      <c r="I33" s="23"/>
      <c r="J33" s="23"/>
      <c r="K33" s="23"/>
      <c r="L33" s="23"/>
      <c r="M33" s="23"/>
      <c r="N33" s="23"/>
      <c r="O33" s="23"/>
      <c r="P33" s="31"/>
      <c r="Q33" s="115"/>
      <c r="R33" s="115"/>
      <c r="S33" s="116" t="s">
        <v>72</v>
      </c>
      <c r="T33" s="116"/>
      <c r="U33" s="31"/>
      <c r="V33" s="117" t="str">
        <f>DBCS(TEXT(Q33*2800,"#,##0"))</f>
        <v>０</v>
      </c>
      <c r="W33" s="117"/>
      <c r="X33" s="117"/>
      <c r="Y33" s="117"/>
      <c r="Z33" s="117"/>
      <c r="AA33" s="117"/>
      <c r="AB33" s="117"/>
      <c r="AC33" s="117"/>
      <c r="AD33" s="46" t="s">
        <v>75</v>
      </c>
    </row>
    <row r="34" spans="1:36" s="21" customFormat="1" ht="23.25" hidden="1" customHeight="1" x14ac:dyDescent="0.15">
      <c r="A34" s="96" t="s">
        <v>121</v>
      </c>
      <c r="B34" s="97"/>
      <c r="C34" s="97"/>
      <c r="D34" s="97"/>
      <c r="E34" s="97"/>
      <c r="F34" s="97"/>
      <c r="G34" s="97"/>
      <c r="H34" s="97"/>
      <c r="I34" s="97"/>
      <c r="J34" s="97"/>
      <c r="K34" s="97"/>
      <c r="L34" s="97"/>
      <c r="M34" s="97"/>
      <c r="N34" s="97"/>
      <c r="O34" s="97"/>
      <c r="P34" s="97"/>
      <c r="Q34" s="97"/>
      <c r="R34" s="97"/>
      <c r="S34" s="97"/>
      <c r="T34" s="97"/>
      <c r="U34" s="98"/>
      <c r="V34" s="95" t="str">
        <f>DBCS(TEXT(SUM(AI20:AI21)+Q33*2800,"#,##0"))</f>
        <v>０</v>
      </c>
      <c r="W34" s="95"/>
      <c r="X34" s="95"/>
      <c r="Y34" s="95"/>
      <c r="Z34" s="95"/>
      <c r="AA34" s="95"/>
      <c r="AB34" s="95"/>
      <c r="AC34" s="95"/>
      <c r="AD34" s="90" t="s">
        <v>75</v>
      </c>
    </row>
    <row r="35" spans="1:36"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76</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132</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133</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77</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96" t="s">
        <v>78</v>
      </c>
      <c r="B40" s="97"/>
      <c r="C40" s="97"/>
      <c r="D40" s="97"/>
      <c r="E40" s="173"/>
      <c r="F40" s="129"/>
      <c r="G40" s="129"/>
      <c r="H40" s="129"/>
      <c r="I40" s="45" t="s">
        <v>79</v>
      </c>
      <c r="J40" s="129"/>
      <c r="K40" s="129"/>
      <c r="L40" s="45" t="s">
        <v>80</v>
      </c>
      <c r="M40" s="129"/>
      <c r="N40" s="129"/>
      <c r="O40" s="45" t="s">
        <v>81</v>
      </c>
      <c r="P40" s="124" t="s">
        <v>82</v>
      </c>
      <c r="Q40" s="124"/>
      <c r="R40" s="124"/>
      <c r="S40" s="124"/>
      <c r="T40" s="124"/>
      <c r="U40" s="127" t="str">
        <f>V34</f>
        <v>０</v>
      </c>
      <c r="V40" s="128"/>
      <c r="W40" s="128"/>
      <c r="X40" s="128"/>
      <c r="Y40" s="128"/>
      <c r="Z40" s="128"/>
      <c r="AA40" s="128"/>
      <c r="AB40" s="128"/>
      <c r="AC40" s="128"/>
      <c r="AD40" s="46" t="s">
        <v>94</v>
      </c>
    </row>
    <row r="41" spans="1:36" s="30" customFormat="1" ht="22.5" customHeight="1" x14ac:dyDescent="0.15">
      <c r="A41" s="125" t="s">
        <v>83</v>
      </c>
      <c r="B41" s="125"/>
      <c r="C41" s="125"/>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21"/>
      <c r="AF41" s="21"/>
      <c r="AG41" s="21"/>
      <c r="AH41" s="21"/>
    </row>
    <row r="42" spans="1:36" s="56" customFormat="1" ht="14.25" customHeight="1" x14ac:dyDescent="0.15">
      <c r="A42" s="169" t="s">
        <v>100</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1"/>
    </row>
    <row r="43" spans="1:36" s="56" customFormat="1" ht="42.95" customHeight="1" x14ac:dyDescent="0.15">
      <c r="A43" s="57"/>
      <c r="B43" s="122" t="s">
        <v>101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3"/>
    </row>
    <row r="44" spans="1:36" s="21" customFormat="1" ht="17.25" customHeight="1" x14ac:dyDescent="0.15">
      <c r="A44" s="118" t="s">
        <v>119</v>
      </c>
      <c r="B44" s="119"/>
      <c r="C44" s="119"/>
      <c r="D44" s="70"/>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20"/>
      <c r="B45" s="121"/>
      <c r="C45" s="121"/>
      <c r="D45" s="7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9"/>
    </row>
    <row r="46" spans="1:36" s="21" customFormat="1" ht="36.75"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5"/>
    </row>
    <row r="47" spans="1:36" s="21" customFormat="1" ht="16.899999999999999"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I48" s="61"/>
      <c r="AJ48" s="8"/>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103</v>
      </c>
      <c r="AI49" t="str">
        <f>"午前の部(第１回)　"&amp;AH49</f>
        <v>午前の部(第１回)　 25m自　由　形</v>
      </c>
      <c r="AJ49" s="10">
        <v>1</v>
      </c>
      <c r="AK49" s="21">
        <v>25</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104</v>
      </c>
      <c r="AI50" t="str">
        <f t="shared" ref="AI50:AI67" si="0">"午前の部(第１回)　"&amp;AH50</f>
        <v>午前の部(第１回)　 50m自　由　形</v>
      </c>
      <c r="AJ50" s="9">
        <v>1</v>
      </c>
      <c r="AK50" s="21">
        <v>50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105</v>
      </c>
      <c r="AI51" t="str">
        <f t="shared" si="0"/>
        <v>午前の部(第１回)　100m自　由　形</v>
      </c>
      <c r="AJ51" s="10">
        <v>1</v>
      </c>
      <c r="AK51" s="21">
        <v>100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t="s">
        <v>106</v>
      </c>
      <c r="AI52" t="str">
        <f t="shared" si="0"/>
        <v>午前の部(第１回)　200m自　由　形</v>
      </c>
      <c r="AJ52" s="10">
        <v>1</v>
      </c>
      <c r="AK52" s="21">
        <v>200</v>
      </c>
      <c r="AL52" s="21">
        <v>1800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123</v>
      </c>
      <c r="AI53" t="str">
        <f t="shared" si="0"/>
        <v>午前の部(第１回)　400m自　由　形</v>
      </c>
      <c r="AJ53" s="10">
        <v>1</v>
      </c>
      <c r="AK53" s="21">
        <v>400</v>
      </c>
      <c r="AL53" s="21">
        <v>3000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107</v>
      </c>
      <c r="AI54" t="str">
        <f t="shared" si="0"/>
        <v>午前の部(第１回)　 25m背　泳　ぎ</v>
      </c>
      <c r="AJ54" s="9">
        <v>2</v>
      </c>
      <c r="AK54" s="21">
        <v>25</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108</v>
      </c>
      <c r="AI55" t="str">
        <f t="shared" si="0"/>
        <v>午前の部(第１回)　 50m背　泳　ぎ</v>
      </c>
      <c r="AJ55" s="9">
        <v>2</v>
      </c>
      <c r="AK55" s="21">
        <v>50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109</v>
      </c>
      <c r="AI56" t="str">
        <f t="shared" si="0"/>
        <v>午前の部(第１回)　100m背　泳　ぎ</v>
      </c>
      <c r="AJ56" s="9">
        <v>2</v>
      </c>
      <c r="AK56" s="21">
        <v>100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110</v>
      </c>
      <c r="AI57" t="str">
        <f t="shared" si="0"/>
        <v>午前の部(第１回)　200m背　泳　ぎ</v>
      </c>
      <c r="AJ57" s="9">
        <v>2</v>
      </c>
      <c r="AK57" s="21">
        <v>200</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111</v>
      </c>
      <c r="AI58" t="str">
        <f t="shared" si="0"/>
        <v>午前の部(第１回)　 25m平　泳　ぎ</v>
      </c>
      <c r="AJ58" s="9">
        <v>3</v>
      </c>
      <c r="AK58" s="21">
        <v>25</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112</v>
      </c>
      <c r="AI59" t="str">
        <f t="shared" si="0"/>
        <v>午前の部(第１回)　 50m平　泳　ぎ</v>
      </c>
      <c r="AJ59" s="9">
        <v>3</v>
      </c>
      <c r="AK59" s="21">
        <v>50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113</v>
      </c>
      <c r="AI60" t="str">
        <f t="shared" si="0"/>
        <v>午前の部(第１回)　100m平　泳　ぎ</v>
      </c>
      <c r="AJ60" s="9">
        <v>3</v>
      </c>
      <c r="AK60" s="21">
        <v>100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114</v>
      </c>
      <c r="AI61" t="str">
        <f t="shared" si="0"/>
        <v>午前の部(第１回)　200m平　泳　ぎ</v>
      </c>
      <c r="AJ61" s="9">
        <v>3</v>
      </c>
      <c r="AK61" s="21">
        <v>200</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53</v>
      </c>
      <c r="AI62" t="str">
        <f t="shared" si="0"/>
        <v>午前の部(第１回)　 25mバタフライ</v>
      </c>
      <c r="AJ62" s="9">
        <v>4</v>
      </c>
      <c r="AK62" s="21">
        <v>25</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51</v>
      </c>
      <c r="AI63" t="str">
        <f t="shared" si="0"/>
        <v>午前の部(第１回)　 50mバタフライ</v>
      </c>
      <c r="AJ63" s="9">
        <v>4</v>
      </c>
      <c r="AK63" s="21">
        <v>50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50</v>
      </c>
      <c r="AI64" t="str">
        <f t="shared" si="0"/>
        <v>午前の部(第１回)　100mバタフライ</v>
      </c>
      <c r="AJ64" s="9">
        <v>4</v>
      </c>
      <c r="AK64" s="21">
        <v>100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t="s">
        <v>54</v>
      </c>
      <c r="AI65" t="str">
        <f t="shared" si="0"/>
        <v>午前の部(第１回)　200mバタフライ</v>
      </c>
      <c r="AJ65" s="9">
        <v>4</v>
      </c>
      <c r="AK65" s="21">
        <v>200</v>
      </c>
      <c r="AL65" s="21">
        <v>1800</v>
      </c>
    </row>
    <row r="66" spans="1:38" x14ac:dyDescent="0.15">
      <c r="AH66" t="s">
        <v>115</v>
      </c>
      <c r="AI66" t="str">
        <f t="shared" si="0"/>
        <v>午前の部(第１回)　100m個人メドレー</v>
      </c>
      <c r="AJ66" s="9">
        <v>5</v>
      </c>
      <c r="AK66" s="21">
        <v>100</v>
      </c>
      <c r="AL66" s="21">
        <v>1800</v>
      </c>
    </row>
    <row r="67" spans="1:38" x14ac:dyDescent="0.15">
      <c r="AH67" s="5" t="s">
        <v>116</v>
      </c>
      <c r="AI67" s="5" t="str">
        <f t="shared" si="0"/>
        <v>午前の部(第１回)　200m個人メドレー</v>
      </c>
      <c r="AJ67" s="72">
        <v>5</v>
      </c>
      <c r="AK67" s="63">
        <v>200</v>
      </c>
      <c r="AL67" s="63">
        <v>1800</v>
      </c>
    </row>
    <row r="68" spans="1:38" x14ac:dyDescent="0.15">
      <c r="AH68" t="s">
        <v>103</v>
      </c>
      <c r="AI68" t="str">
        <f>"午後の部(第２回)　"&amp;AH68</f>
        <v>午後の部(第２回)　 25m自　由　形</v>
      </c>
      <c r="AJ68" s="10">
        <v>11</v>
      </c>
      <c r="AK68" s="21">
        <v>25</v>
      </c>
      <c r="AL68" s="21">
        <v>1800</v>
      </c>
    </row>
    <row r="69" spans="1:38" x14ac:dyDescent="0.15">
      <c r="AH69" t="s">
        <v>104</v>
      </c>
      <c r="AI69" t="str">
        <f t="shared" ref="AI69:AI86" si="1">"午後の部(第２回)　"&amp;AH69</f>
        <v>午後の部(第２回)　 50m自　由　形</v>
      </c>
      <c r="AJ69" s="9">
        <v>11</v>
      </c>
      <c r="AK69" s="21">
        <v>50</v>
      </c>
      <c r="AL69" s="21">
        <v>1800</v>
      </c>
    </row>
    <row r="70" spans="1:38" x14ac:dyDescent="0.15">
      <c r="AH70" t="s">
        <v>105</v>
      </c>
      <c r="AI70" t="str">
        <f t="shared" si="1"/>
        <v>午後の部(第２回)　100m自　由　形</v>
      </c>
      <c r="AJ70" s="10">
        <v>11</v>
      </c>
      <c r="AK70" s="21">
        <v>100</v>
      </c>
      <c r="AL70" s="21">
        <v>1800</v>
      </c>
    </row>
    <row r="71" spans="1:38" x14ac:dyDescent="0.15">
      <c r="AH71" t="s">
        <v>106</v>
      </c>
      <c r="AI71" t="str">
        <f t="shared" si="1"/>
        <v>午後の部(第２回)　200m自　由　形</v>
      </c>
      <c r="AJ71" s="10">
        <v>11</v>
      </c>
      <c r="AK71" s="21">
        <v>200</v>
      </c>
      <c r="AL71" s="21">
        <v>1800</v>
      </c>
    </row>
    <row r="72" spans="1:38" x14ac:dyDescent="0.15">
      <c r="AH72" t="s">
        <v>129</v>
      </c>
      <c r="AI72" t="str">
        <f t="shared" si="1"/>
        <v>午後の部(第２回)　800m自　由　形</v>
      </c>
      <c r="AJ72" s="10">
        <v>11</v>
      </c>
      <c r="AK72" s="21">
        <v>800</v>
      </c>
      <c r="AL72" s="21">
        <v>5000</v>
      </c>
    </row>
    <row r="73" spans="1:38" x14ac:dyDescent="0.15">
      <c r="AH73" t="s">
        <v>107</v>
      </c>
      <c r="AI73" t="str">
        <f t="shared" si="1"/>
        <v>午後の部(第２回)　 25m背　泳　ぎ</v>
      </c>
      <c r="AJ73" s="9">
        <v>12</v>
      </c>
      <c r="AK73" s="21">
        <v>25</v>
      </c>
      <c r="AL73" s="21">
        <v>1800</v>
      </c>
    </row>
    <row r="74" spans="1:38" x14ac:dyDescent="0.15">
      <c r="AH74" t="s">
        <v>108</v>
      </c>
      <c r="AI74" t="str">
        <f t="shared" si="1"/>
        <v>午後の部(第２回)　 50m背　泳　ぎ</v>
      </c>
      <c r="AJ74" s="9">
        <v>12</v>
      </c>
      <c r="AK74" s="21">
        <v>50</v>
      </c>
      <c r="AL74" s="21">
        <v>1800</v>
      </c>
    </row>
    <row r="75" spans="1:38" x14ac:dyDescent="0.15">
      <c r="AH75" t="s">
        <v>109</v>
      </c>
      <c r="AI75" t="str">
        <f t="shared" si="1"/>
        <v>午後の部(第２回)　100m背　泳　ぎ</v>
      </c>
      <c r="AJ75" s="9">
        <v>12</v>
      </c>
      <c r="AK75" s="21">
        <v>100</v>
      </c>
      <c r="AL75" s="21">
        <v>1800</v>
      </c>
    </row>
    <row r="76" spans="1:38" x14ac:dyDescent="0.15">
      <c r="AH76" t="s">
        <v>110</v>
      </c>
      <c r="AI76" t="str">
        <f t="shared" si="1"/>
        <v>午後の部(第２回)　200m背　泳　ぎ</v>
      </c>
      <c r="AJ76" s="9">
        <v>12</v>
      </c>
      <c r="AK76" s="21">
        <v>200</v>
      </c>
      <c r="AL76" s="21">
        <v>1800</v>
      </c>
    </row>
    <row r="77" spans="1:38" x14ac:dyDescent="0.15">
      <c r="AH77" t="s">
        <v>111</v>
      </c>
      <c r="AI77" t="str">
        <f t="shared" si="1"/>
        <v>午後の部(第２回)　 25m平　泳　ぎ</v>
      </c>
      <c r="AJ77" s="9">
        <v>13</v>
      </c>
      <c r="AK77" s="21">
        <v>25</v>
      </c>
      <c r="AL77" s="21">
        <v>1800</v>
      </c>
    </row>
    <row r="78" spans="1:38" x14ac:dyDescent="0.15">
      <c r="AH78" t="s">
        <v>112</v>
      </c>
      <c r="AI78" t="str">
        <f t="shared" si="1"/>
        <v>午後の部(第２回)　 50m平　泳　ぎ</v>
      </c>
      <c r="AJ78" s="9">
        <v>13</v>
      </c>
      <c r="AK78" s="21">
        <v>50</v>
      </c>
      <c r="AL78" s="21">
        <v>1800</v>
      </c>
    </row>
    <row r="79" spans="1:38" x14ac:dyDescent="0.15">
      <c r="AH79" t="s">
        <v>113</v>
      </c>
      <c r="AI79" t="str">
        <f t="shared" si="1"/>
        <v>午後の部(第２回)　100m平　泳　ぎ</v>
      </c>
      <c r="AJ79" s="9">
        <v>13</v>
      </c>
      <c r="AK79" s="21">
        <v>100</v>
      </c>
      <c r="AL79" s="21">
        <v>1800</v>
      </c>
    </row>
    <row r="80" spans="1:38" x14ac:dyDescent="0.15">
      <c r="AH80" t="s">
        <v>114</v>
      </c>
      <c r="AI80" t="str">
        <f t="shared" si="1"/>
        <v>午後の部(第２回)　200m平　泳　ぎ</v>
      </c>
      <c r="AJ80" s="9">
        <v>13</v>
      </c>
      <c r="AK80" s="21">
        <v>200</v>
      </c>
      <c r="AL80" s="21">
        <v>1800</v>
      </c>
    </row>
    <row r="81" spans="34:38" x14ac:dyDescent="0.15">
      <c r="AH81" t="s">
        <v>53</v>
      </c>
      <c r="AI81" t="str">
        <f t="shared" si="1"/>
        <v>午後の部(第２回)　 25mバタフライ</v>
      </c>
      <c r="AJ81" s="9">
        <v>14</v>
      </c>
      <c r="AK81" s="21">
        <v>25</v>
      </c>
      <c r="AL81" s="21">
        <v>1800</v>
      </c>
    </row>
    <row r="82" spans="34:38" x14ac:dyDescent="0.15">
      <c r="AH82" t="s">
        <v>51</v>
      </c>
      <c r="AI82" t="str">
        <f t="shared" si="1"/>
        <v>午後の部(第２回)　 50mバタフライ</v>
      </c>
      <c r="AJ82" s="9">
        <v>14</v>
      </c>
      <c r="AK82" s="21">
        <v>50</v>
      </c>
      <c r="AL82" s="21">
        <v>1800</v>
      </c>
    </row>
    <row r="83" spans="34:38" x14ac:dyDescent="0.15">
      <c r="AH83" t="s">
        <v>50</v>
      </c>
      <c r="AI83" t="str">
        <f t="shared" si="1"/>
        <v>午後の部(第２回)　100mバタフライ</v>
      </c>
      <c r="AJ83" s="9">
        <v>14</v>
      </c>
      <c r="AK83" s="21">
        <v>100</v>
      </c>
      <c r="AL83" s="21">
        <v>1800</v>
      </c>
    </row>
    <row r="84" spans="34:38" x14ac:dyDescent="0.15">
      <c r="AH84" t="s">
        <v>54</v>
      </c>
      <c r="AI84" t="str">
        <f t="shared" si="1"/>
        <v>午後の部(第２回)　200mバタフライ</v>
      </c>
      <c r="AJ84" s="9">
        <v>14</v>
      </c>
      <c r="AK84" s="21">
        <v>200</v>
      </c>
      <c r="AL84" s="21">
        <v>1800</v>
      </c>
    </row>
    <row r="85" spans="34:38" x14ac:dyDescent="0.15">
      <c r="AH85" t="s">
        <v>115</v>
      </c>
      <c r="AI85" t="str">
        <f t="shared" si="1"/>
        <v>午後の部(第２回)　100m個人メドレー</v>
      </c>
      <c r="AJ85" s="9">
        <v>15</v>
      </c>
      <c r="AK85" s="21">
        <v>100</v>
      </c>
      <c r="AL85" s="21">
        <v>1800</v>
      </c>
    </row>
    <row r="86" spans="34:38" x14ac:dyDescent="0.15">
      <c r="AH86" t="s">
        <v>125</v>
      </c>
      <c r="AI86" t="str">
        <f t="shared" si="1"/>
        <v>午後の部(第２回)　200m個人メドレー</v>
      </c>
      <c r="AJ86" s="9">
        <v>15</v>
      </c>
      <c r="AK86" s="21">
        <v>200</v>
      </c>
      <c r="AL86" s="21">
        <v>1800</v>
      </c>
    </row>
    <row r="87" spans="34:38" x14ac:dyDescent="0.15">
      <c r="AH87" s="5"/>
      <c r="AI87" s="5"/>
      <c r="AJ87" s="72"/>
      <c r="AK87" s="63"/>
      <c r="AL87" s="63"/>
    </row>
    <row r="88" spans="34:38" x14ac:dyDescent="0.15">
      <c r="AK88" s="21"/>
    </row>
    <row r="89" spans="34:38" x14ac:dyDescent="0.15">
      <c r="AK89" s="21"/>
    </row>
    <row r="90" spans="34:38" x14ac:dyDescent="0.15">
      <c r="AK90" s="21"/>
    </row>
    <row r="91" spans="34:38" x14ac:dyDescent="0.15">
      <c r="AK91" s="21"/>
    </row>
    <row r="92" spans="34:38" x14ac:dyDescent="0.15">
      <c r="AK92" s="21"/>
    </row>
    <row r="93" spans="34:38" x14ac:dyDescent="0.15">
      <c r="AK93" s="21"/>
    </row>
  </sheetData>
  <sheetProtection algorithmName="SHA-512" hashValue="9LWvVEzqfJTu8u5iz/RCDIaogWPa6MG3W19aP3hdXxXng1dMPn1iXePqmqJixKHpbaCmEW6KczulkgfeZei71A==" saltValue="0zfB4pe2OmvITIo7OkRqUQ==" spinCount="100000" sheet="1" selectLockedCells="1"/>
  <mergeCells count="81">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 ref="L26:N26"/>
    <mergeCell ref="V25:AB25"/>
    <mergeCell ref="V26:AB26"/>
    <mergeCell ref="Q24:U26"/>
    <mergeCell ref="V24:AD24"/>
    <mergeCell ref="G18:R18"/>
    <mergeCell ref="S18:AD18"/>
    <mergeCell ref="Y21:AD21"/>
    <mergeCell ref="Y19:AD19"/>
    <mergeCell ref="G19:L19"/>
    <mergeCell ref="M19:X19"/>
    <mergeCell ref="Y20:AD20"/>
    <mergeCell ref="G20:X20"/>
    <mergeCell ref="G21:X21"/>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44:C45"/>
    <mergeCell ref="B43:AD43"/>
    <mergeCell ref="P40:T40"/>
    <mergeCell ref="A41:D41"/>
    <mergeCell ref="E41:AD41"/>
    <mergeCell ref="U40:AC40"/>
    <mergeCell ref="M40:N40"/>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imeMode="on"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$AI$48:$AI$88</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12" t="s">
        <v>84</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3">
        <f>大会申込書!D9</f>
        <v>0</v>
      </c>
      <c r="C3" s="74"/>
      <c r="D3" s="74"/>
      <c r="E3" s="74"/>
      <c r="F3" s="74"/>
      <c r="G3" s="74"/>
      <c r="H3" s="74"/>
      <c r="I3" s="50"/>
      <c r="J3" s="213">
        <f>大会申込書!S9</f>
        <v>0</v>
      </c>
      <c r="K3" s="213"/>
      <c r="L3" s="213"/>
      <c r="M3" s="213"/>
      <c r="N3" s="213"/>
      <c r="O3" s="213"/>
      <c r="P3" s="213"/>
      <c r="Q3" s="213"/>
      <c r="R3" s="213"/>
      <c r="S3" s="213"/>
      <c r="T3" s="213"/>
      <c r="U3" s="213"/>
      <c r="V3" s="213"/>
      <c r="W3" s="213"/>
      <c r="X3" s="213"/>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19" t="str">
        <f>大会申込書!AI18</f>
        <v>　</v>
      </c>
      <c r="C5" s="219"/>
      <c r="D5" s="219"/>
      <c r="E5" s="219"/>
      <c r="F5" s="219"/>
      <c r="G5" s="219"/>
      <c r="H5" s="219"/>
      <c r="I5" s="219"/>
      <c r="J5" s="219"/>
      <c r="K5" s="219"/>
      <c r="L5" s="219"/>
      <c r="M5" s="219"/>
      <c r="N5" s="219"/>
      <c r="O5" s="219"/>
      <c r="P5" s="219"/>
      <c r="Q5" s="219"/>
      <c r="R5" s="219"/>
      <c r="S5" s="219"/>
      <c r="T5" s="219"/>
      <c r="U5" s="219"/>
      <c r="V5" s="218" t="s">
        <v>120</v>
      </c>
      <c r="W5" s="218"/>
      <c r="X5" s="89"/>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x14ac:dyDescent="0.15">
      <c r="A8" s="51"/>
      <c r="B8" s="81"/>
      <c r="C8" s="214">
        <f>大会申込書!E6</f>
        <v>45703</v>
      </c>
      <c r="D8" s="214"/>
      <c r="E8" s="214"/>
      <c r="F8" s="214"/>
      <c r="G8" s="214"/>
      <c r="H8" s="214"/>
      <c r="I8" s="214"/>
      <c r="J8" s="214"/>
      <c r="K8" s="214"/>
      <c r="L8" s="214"/>
      <c r="M8" s="214"/>
      <c r="N8" s="214"/>
      <c r="O8" s="215" t="str">
        <f>IF(大会申込書!G20="","",LEFT(大会申込書!G20,9))</f>
        <v/>
      </c>
      <c r="P8" s="215"/>
      <c r="Q8" s="215"/>
      <c r="R8" s="215"/>
      <c r="S8" s="215"/>
      <c r="T8" s="215"/>
      <c r="U8" s="215"/>
      <c r="V8" s="215"/>
      <c r="W8" s="82"/>
      <c r="X8" s="51"/>
      <c r="Y8" s="51"/>
    </row>
    <row r="9" spans="1:25" s="52" customFormat="1" ht="47.25" customHeight="1" x14ac:dyDescent="0.15">
      <c r="A9" s="51"/>
      <c r="B9" s="83"/>
      <c r="C9" s="216">
        <f>大会申込書!T16</f>
        <v>0</v>
      </c>
      <c r="D9" s="216"/>
      <c r="E9" s="216"/>
      <c r="F9" s="216"/>
      <c r="G9" s="216"/>
      <c r="H9" s="216"/>
      <c r="I9" s="217" t="str">
        <f>IF(大会申込書!G20="","",MID(大会申込書!G20,11,20))</f>
        <v/>
      </c>
      <c r="J9" s="217"/>
      <c r="K9" s="217"/>
      <c r="L9" s="217"/>
      <c r="M9" s="217"/>
      <c r="N9" s="217"/>
      <c r="O9" s="217"/>
      <c r="P9" s="217"/>
      <c r="Q9" s="217"/>
      <c r="R9" s="217"/>
      <c r="S9" s="217"/>
      <c r="T9" s="217"/>
      <c r="U9" s="217"/>
      <c r="V9" s="217"/>
      <c r="W9" s="82"/>
      <c r="X9" s="51"/>
      <c r="Y9" s="51"/>
    </row>
    <row r="10" spans="1:25" s="52" customFormat="1" ht="18.600000000000001" customHeight="1" x14ac:dyDescent="0.3">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x14ac:dyDescent="0.3">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x14ac:dyDescent="0.15">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x14ac:dyDescent="0.15">
      <c r="A13" s="51"/>
      <c r="B13" s="81"/>
      <c r="C13" s="214" t="str">
        <f>IF(大会申込書!G21="","※※※※※※",大会申込書!E6)</f>
        <v>※※※※※※</v>
      </c>
      <c r="D13" s="214"/>
      <c r="E13" s="214"/>
      <c r="F13" s="214"/>
      <c r="G13" s="214"/>
      <c r="H13" s="214"/>
      <c r="I13" s="214"/>
      <c r="J13" s="214"/>
      <c r="K13" s="214"/>
      <c r="L13" s="214"/>
      <c r="M13" s="214"/>
      <c r="N13" s="214"/>
      <c r="O13" s="215" t="str">
        <f>IF(大会申込書!G21="","※※※※※",LEFT(大会申込書!G21,9))</f>
        <v>※※※※※</v>
      </c>
      <c r="P13" s="215"/>
      <c r="Q13" s="215"/>
      <c r="R13" s="215"/>
      <c r="S13" s="215"/>
      <c r="T13" s="215"/>
      <c r="U13" s="215"/>
      <c r="V13" s="215"/>
      <c r="W13" s="82"/>
      <c r="X13" s="51"/>
      <c r="Y13" s="51"/>
    </row>
    <row r="14" spans="1:25" s="52" customFormat="1" ht="47.25" customHeight="1" x14ac:dyDescent="0.15">
      <c r="A14" s="51"/>
      <c r="B14" s="83"/>
      <c r="C14" s="216" t="str">
        <f>IF(大会申込書!G21="","※※",大会申込書!T16)</f>
        <v>※※</v>
      </c>
      <c r="D14" s="216"/>
      <c r="E14" s="216"/>
      <c r="F14" s="216"/>
      <c r="G14" s="216"/>
      <c r="H14" s="216"/>
      <c r="I14" s="217" t="str">
        <f>IF(大会申込書!G21="","※※※※※※",MID(大会申込書!G21,11,20))</f>
        <v>※※※※※※</v>
      </c>
      <c r="J14" s="217"/>
      <c r="K14" s="217"/>
      <c r="L14" s="217"/>
      <c r="M14" s="217"/>
      <c r="N14" s="217"/>
      <c r="O14" s="217"/>
      <c r="P14" s="217"/>
      <c r="Q14" s="217"/>
      <c r="R14" s="217"/>
      <c r="S14" s="217"/>
      <c r="T14" s="217"/>
      <c r="U14" s="217"/>
      <c r="V14" s="217"/>
      <c r="W14" s="82"/>
      <c r="X14" s="51"/>
      <c r="Y14" s="51"/>
    </row>
    <row r="15" spans="1:25" s="52" customFormat="1" ht="18.600000000000001" customHeight="1" x14ac:dyDescent="0.3">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GVh7YD70dneJrHsYE0J1aKGZnxisuXsROjUYEhC8nNfpI/p0AvfBuugXCJRfkpswYzgH/oOqZg4VRqO49LDdQQ==" saltValue="SYhygKObtKQGX0K6MtDkWA=="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sqref="A1:X1"/>
    </sheetView>
  </sheetViews>
  <sheetFormatPr defaultColWidth="8.85546875" defaultRowHeight="12" x14ac:dyDescent="0.15"/>
  <cols>
    <col min="1" max="1" width="45.7109375" customWidth="1"/>
    <col min="2" max="2" width="12" customWidth="1"/>
    <col min="3" max="3" width="32.2851562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なみはやマスターズ公認記録会２０２５</v>
      </c>
      <c r="B2" s="3">
        <f>大会申込書!AK6</f>
        <v>46011</v>
      </c>
      <c r="C2" s="221" t="s">
        <v>134</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style="4"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14</v>
      </c>
      <c r="E1" s="220"/>
      <c r="F1" s="220"/>
      <c r="G1" s="220" t="s">
        <v>15</v>
      </c>
      <c r="H1" s="220"/>
      <c r="I1" s="220"/>
      <c r="J1" s="220" t="s">
        <v>126</v>
      </c>
      <c r="K1" s="220"/>
      <c r="L1" s="220"/>
      <c r="M1" s="220"/>
    </row>
    <row r="2" spans="1:24" s="4" customFormat="1" x14ac:dyDescent="0.15">
      <c r="A2" s="4" t="s">
        <v>17</v>
      </c>
      <c r="B2" s="4" t="s">
        <v>52</v>
      </c>
      <c r="C2" s="4" t="s">
        <v>8</v>
      </c>
      <c r="D2" s="4" t="s">
        <v>5</v>
      </c>
      <c r="E2" s="4" t="s">
        <v>6</v>
      </c>
      <c r="F2" s="4" t="s">
        <v>7</v>
      </c>
      <c r="G2" s="4" t="s">
        <v>5</v>
      </c>
      <c r="H2" s="4" t="s">
        <v>6</v>
      </c>
      <c r="I2" s="4" t="s">
        <v>7</v>
      </c>
      <c r="J2" s="4" t="s">
        <v>5</v>
      </c>
      <c r="K2" s="4" t="s">
        <v>6</v>
      </c>
      <c r="L2" s="4" t="s">
        <v>127</v>
      </c>
      <c r="M2" s="4" t="s">
        <v>7</v>
      </c>
      <c r="N2" s="4" t="s">
        <v>16</v>
      </c>
      <c r="O2" s="4" t="s">
        <v>9</v>
      </c>
      <c r="P2" s="4" t="s">
        <v>10</v>
      </c>
      <c r="Q2" s="4" t="s">
        <v>11</v>
      </c>
      <c r="R2" s="4" t="s">
        <v>12</v>
      </c>
      <c r="S2" s="4" t="s">
        <v>13</v>
      </c>
      <c r="T2" s="4" t="s">
        <v>95</v>
      </c>
      <c r="U2" s="4" t="s">
        <v>96</v>
      </c>
      <c r="V2" s="4" t="s">
        <v>97</v>
      </c>
      <c r="W2" s="4" t="s">
        <v>98</v>
      </c>
      <c r="X2" s="4"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2024-07-25T11:01:56Z</cp:lastPrinted>
  <dcterms:created xsi:type="dcterms:W3CDTF">2003-04-18T11:12:20Z</dcterms:created>
  <dcterms:modified xsi:type="dcterms:W3CDTF">2024-11-21T01:21:54Z</dcterms:modified>
</cp:coreProperties>
</file>