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mc:AlternateContent xmlns:mc="http://schemas.openxmlformats.org/markup-compatibility/2006">
    <mc:Choice Requires="x15">
      <x15ac:absPath xmlns:x15ac="http://schemas.microsoft.com/office/spreadsheetml/2010/11/ac" url="D:\2024プログラム\241019_なみはやマスターズ\02_申込みファイル\"/>
    </mc:Choice>
  </mc:AlternateContent>
  <xr:revisionPtr revIDLastSave="0" documentId="13_ncr:1_{797AE4EE-BD6F-4866-A94E-B081BFD59E55}" xr6:coauthVersionLast="47" xr6:coauthVersionMax="47" xr10:uidLastSave="{00000000-0000-0000-0000-000000000000}"/>
  <workbookProtection workbookAlgorithmName="SHA-512" workbookHashValue="3Nc1YZE/BFbs/6zl6ziHSg4HuxBEmlQ4iJQeMsmE290AWHqoX8oob6oiemTxKtRz7gAvXF9QUnEmLywCc0gPxA==" workbookSaltValue="vNFTpim2ID/J+HPKvId0tA==" workbookSpinCount="100000" lockStructure="1"/>
  <bookViews>
    <workbookView xWindow="8940" yWindow="-30" windowWidth="19095" windowHeight="14715" tabRatio="650" xr2:uid="{00000000-000D-0000-FFFF-FFFF00000000}"/>
  </bookViews>
  <sheets>
    <sheet name="大会申込書" sheetId="18" r:id="rId1"/>
    <sheet name="個人申込書" sheetId="19" r:id="rId2"/>
    <sheet name="メール" sheetId="9" state="hidden" r:id="rId3"/>
    <sheet name="団体" sheetId="7" state="hidden" r:id="rId4"/>
    <sheet name="所属1" sheetId="11" state="hidden" r:id="rId5"/>
    <sheet name="選手" sheetId="12" state="hidden" r:id="rId6"/>
    <sheet name="エントリー" sheetId="13" state="hidden" r:id="rId7"/>
    <sheet name="チーム" sheetId="16" state="hidden" r:id="rId8"/>
  </sheets>
  <definedNames>
    <definedName name="_xlnm.Print_Area" localSheetId="1">個人申込書!$A$1:$X$17</definedName>
    <definedName name="_xlnm.Print_Area" localSheetId="0">大会申込書!$A$1:$AD$46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69" i="18" l="1"/>
  <c r="AI70" i="18"/>
  <c r="AI71" i="18"/>
  <c r="AI72" i="18"/>
  <c r="AI73" i="18"/>
  <c r="AI74" i="18"/>
  <c r="AI75" i="18"/>
  <c r="AI76" i="18"/>
  <c r="AI77" i="18"/>
  <c r="AI78" i="18"/>
  <c r="AI79" i="18"/>
  <c r="AI80" i="18"/>
  <c r="AI81" i="18"/>
  <c r="AI82" i="18"/>
  <c r="AI83" i="18"/>
  <c r="AI84" i="18"/>
  <c r="AI85" i="18"/>
  <c r="AI86" i="18"/>
  <c r="AI68" i="18"/>
  <c r="AI50" i="18"/>
  <c r="AI51" i="18"/>
  <c r="AI52" i="18"/>
  <c r="AI53" i="18"/>
  <c r="AI54" i="18"/>
  <c r="AI55" i="18"/>
  <c r="AI56" i="18"/>
  <c r="AI57" i="18"/>
  <c r="AI58" i="18"/>
  <c r="AI59" i="18"/>
  <c r="AI60" i="18"/>
  <c r="AI61" i="18"/>
  <c r="AI62" i="18"/>
  <c r="AI63" i="18"/>
  <c r="AI64" i="18"/>
  <c r="AI65" i="18"/>
  <c r="AI66" i="18"/>
  <c r="AI67" i="18"/>
  <c r="AI49" i="18"/>
  <c r="M3" i="7"/>
  <c r="AI20" i="18"/>
  <c r="AI21" i="18"/>
  <c r="V34" i="18"/>
  <c r="Q32" i="18"/>
  <c r="V33" i="18"/>
  <c r="AJ20" i="18"/>
  <c r="B2" i="13"/>
  <c r="D2" i="12"/>
  <c r="D2" i="13"/>
  <c r="AJ21" i="18"/>
  <c r="B3" i="13"/>
  <c r="D3" i="13"/>
  <c r="B2" i="9"/>
  <c r="C14" i="19"/>
  <c r="C13" i="19"/>
  <c r="O13" i="19"/>
  <c r="I14" i="19"/>
  <c r="I9" i="19"/>
  <c r="O8" i="19"/>
  <c r="C8" i="19"/>
  <c r="C9" i="19"/>
  <c r="AI18" i="18"/>
  <c r="B5" i="19"/>
  <c r="J3" i="19"/>
  <c r="B3" i="19"/>
  <c r="AK21" i="18"/>
  <c r="AK20" i="18"/>
  <c r="AK18" i="18"/>
  <c r="L26" i="18"/>
  <c r="H3" i="7"/>
  <c r="G26" i="18"/>
  <c r="G3" i="7"/>
  <c r="X3" i="7"/>
  <c r="AH9" i="18"/>
  <c r="B3" i="7"/>
  <c r="A2" i="11"/>
  <c r="B2" i="11"/>
  <c r="C2" i="11"/>
  <c r="S3" i="7"/>
  <c r="R3" i="7"/>
  <c r="W3" i="7"/>
  <c r="V3" i="7"/>
  <c r="U3" i="7"/>
  <c r="T3" i="7"/>
  <c r="Q3" i="7"/>
  <c r="P3" i="7"/>
  <c r="O3" i="7"/>
  <c r="L25" i="18"/>
  <c r="E3" i="7"/>
  <c r="A2" i="9"/>
  <c r="A3" i="18"/>
  <c r="G25" i="18"/>
  <c r="D3" i="7"/>
  <c r="AL21" i="18"/>
  <c r="AL20" i="18"/>
  <c r="E2" i="12"/>
  <c r="C3" i="7"/>
  <c r="B2" i="12"/>
  <c r="AK19" i="18"/>
  <c r="AI19" i="18"/>
  <c r="AH21" i="18"/>
  <c r="AH20" i="18"/>
  <c r="Q31" i="18"/>
  <c r="V32" i="18"/>
  <c r="U40" i="18"/>
  <c r="F3" i="7"/>
  <c r="Q29" i="18"/>
  <c r="C3" i="13"/>
  <c r="G3" i="13"/>
  <c r="A3" i="13"/>
  <c r="F3" i="13"/>
  <c r="F2" i="13"/>
  <c r="A2" i="13"/>
  <c r="G2" i="13"/>
  <c r="C2" i="13"/>
  <c r="C2" i="12"/>
  <c r="V26" i="18"/>
  <c r="I3" i="7"/>
  <c r="V25" i="18"/>
  <c r="F2" i="12"/>
  <c r="L2" i="13"/>
  <c r="N3" i="7"/>
</calcChain>
</file>

<file path=xl/sharedStrings.xml><?xml version="1.0" encoding="utf-8"?>
<sst xmlns="http://schemas.openxmlformats.org/spreadsheetml/2006/main" count="174" uniqueCount="135">
  <si>
    <t>〒</t>
    <phoneticPr fontId="2"/>
  </si>
  <si>
    <t>姓</t>
    <rPh sb="0" eb="1">
      <t>セイ</t>
    </rPh>
    <phoneticPr fontId="2"/>
  </si>
  <si>
    <t>名</t>
    <rPh sb="0" eb="1">
      <t>ナ</t>
    </rPh>
    <phoneticPr fontId="2"/>
  </si>
  <si>
    <t>種目</t>
    <rPh sb="0" eb="2">
      <t>シュモク</t>
    </rPh>
    <phoneticPr fontId="2"/>
  </si>
  <si>
    <t>年齢</t>
    <rPh sb="0" eb="2">
      <t>ネンレイ</t>
    </rPh>
    <phoneticPr fontId="2"/>
  </si>
  <si>
    <t>女子</t>
    <rPh sb="0" eb="2">
      <t>ジョシ</t>
    </rPh>
    <phoneticPr fontId="2"/>
  </si>
  <si>
    <t>男子</t>
    <rPh sb="0" eb="2">
      <t>ダンシ</t>
    </rPh>
    <phoneticPr fontId="2"/>
  </si>
  <si>
    <t>合計</t>
    <rPh sb="0" eb="2">
      <t>ゴウケイ</t>
    </rPh>
    <phoneticPr fontId="2"/>
  </si>
  <si>
    <t>チーム略称</t>
    <rPh sb="3" eb="5">
      <t>リャクショウ</t>
    </rPh>
    <phoneticPr fontId="2"/>
  </si>
  <si>
    <t>連絡責任者名</t>
    <rPh sb="0" eb="2">
      <t>レンラク</t>
    </rPh>
    <rPh sb="2" eb="5">
      <t>セキニンシャ</t>
    </rPh>
    <rPh sb="5" eb="6">
      <t>メイ</t>
    </rPh>
    <phoneticPr fontId="2"/>
  </si>
  <si>
    <t>郵便番号</t>
    <rPh sb="0" eb="4">
      <t>ユウビンバンゴウ</t>
    </rPh>
    <phoneticPr fontId="2"/>
  </si>
  <si>
    <t>住所１</t>
    <rPh sb="0" eb="2">
      <t>ジュウショ</t>
    </rPh>
    <phoneticPr fontId="2"/>
  </si>
  <si>
    <t>電話番号</t>
    <rPh sb="0" eb="2">
      <t>デンワ</t>
    </rPh>
    <rPh sb="2" eb="4">
      <t>バンゴウ</t>
    </rPh>
    <phoneticPr fontId="2"/>
  </si>
  <si>
    <t>ＦＡＸ番号</t>
    <rPh sb="3" eb="5">
      <t>バンゴウ</t>
    </rPh>
    <phoneticPr fontId="2"/>
  </si>
  <si>
    <t>参加人数</t>
    <rPh sb="0" eb="2">
      <t>サンカ</t>
    </rPh>
    <rPh sb="2" eb="4">
      <t>ニンズウ</t>
    </rPh>
    <phoneticPr fontId="2"/>
  </si>
  <si>
    <t>個人種目数</t>
    <rPh sb="0" eb="2">
      <t>コジン</t>
    </rPh>
    <rPh sb="2" eb="4">
      <t>シュモク</t>
    </rPh>
    <rPh sb="4" eb="5">
      <t>スウ</t>
    </rPh>
    <phoneticPr fontId="2"/>
  </si>
  <si>
    <t>入金金額</t>
    <rPh sb="0" eb="2">
      <t>ニュウキン</t>
    </rPh>
    <rPh sb="2" eb="4">
      <t>キンガク</t>
    </rPh>
    <phoneticPr fontId="2"/>
  </si>
  <si>
    <t>No</t>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</si>
  <si>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</si>
  <si>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</si>
  <si>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</si>
  <si>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</si>
  <si>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</si>
  <si>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</si>
  <si>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</si>
  <si>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区分No</t>
    <rPh sb="0" eb="2">
      <t>クブン</t>
    </rPh>
    <phoneticPr fontId="2"/>
  </si>
  <si>
    <t>JASF</t>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</si>
  <si>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</si>
  <si>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</si>
  <si>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</si>
  <si>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</si>
  <si>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</si>
  <si>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</si>
  <si>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</si>
  <si>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</si>
  <si>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</si>
  <si>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泳者4No</t>
    <rPh sb="0" eb="2">
      <t>エイシャ</t>
    </rPh>
    <phoneticPr fontId="6"/>
  </si>
  <si>
    <t>泳者3No</t>
    <rPh sb="0" eb="2">
      <t>エイシャ</t>
    </rPh>
    <phoneticPr fontId="6"/>
  </si>
  <si>
    <t>泳者2No</t>
    <rPh sb="0" eb="2">
      <t>エイシャ</t>
    </rPh>
    <phoneticPr fontId="6"/>
  </si>
  <si>
    <t>泳者1No</t>
    <rPh sb="0" eb="2">
      <t>エイシャ</t>
    </rPh>
    <phoneticPr fontId="6"/>
  </si>
  <si>
    <t>距離</t>
    <rPh sb="0" eb="2">
      <t>キョリ</t>
    </rPh>
    <phoneticPr fontId="6"/>
  </si>
  <si>
    <t>種目No</t>
    <rPh sb="0" eb="2">
      <t>シュモク</t>
    </rPh>
    <phoneticPr fontId="6"/>
  </si>
  <si>
    <t>オープン</t>
    <phoneticPr fontId="6"/>
  </si>
  <si>
    <t>団体番号</t>
    <rPh sb="0" eb="2">
      <t>ダンタイ</t>
    </rPh>
    <rPh sb="2" eb="4">
      <t>バンゴウ</t>
    </rPh>
    <phoneticPr fontId="6"/>
  </si>
  <si>
    <t>エントリータイム</t>
    <phoneticPr fontId="6"/>
  </si>
  <si>
    <t>区分No</t>
    <rPh sb="0" eb="2">
      <t>クブン</t>
    </rPh>
    <phoneticPr fontId="6"/>
  </si>
  <si>
    <t>学種</t>
    <rPh sb="0" eb="1">
      <t>ガク</t>
    </rPh>
    <rPh sb="1" eb="2">
      <t>シュ</t>
    </rPh>
    <phoneticPr fontId="6"/>
  </si>
  <si>
    <t>チーム名カナ</t>
    <rPh sb="3" eb="4">
      <t>メイ</t>
    </rPh>
    <phoneticPr fontId="6"/>
  </si>
  <si>
    <t>チーム名</t>
    <rPh sb="3" eb="4">
      <t>メイ</t>
    </rPh>
    <phoneticPr fontId="6"/>
  </si>
  <si>
    <t>性別</t>
    <rPh sb="0" eb="2">
      <t>セイベツ</t>
    </rPh>
    <phoneticPr fontId="6"/>
  </si>
  <si>
    <t>100mバタフライ</t>
    <phoneticPr fontId="2"/>
  </si>
  <si>
    <t xml:space="preserve"> 50mバタフライ</t>
    <phoneticPr fontId="2"/>
  </si>
  <si>
    <t>チームID</t>
    <phoneticPr fontId="2"/>
  </si>
  <si>
    <t xml:space="preserve"> 25mバタフライ</t>
    <phoneticPr fontId="2"/>
  </si>
  <si>
    <t>200mバタフライ</t>
    <phoneticPr fontId="2"/>
  </si>
  <si>
    <t>出場日：</t>
    <rPh sb="0" eb="3">
      <t>シュツジョウビ</t>
    </rPh>
    <phoneticPr fontId="2"/>
  </si>
  <si>
    <t>※出場日ごとに申し込んでください</t>
    <rPh sb="1" eb="3">
      <t>シュツジョウ</t>
    </rPh>
    <rPh sb="3" eb="4">
      <t>ビ</t>
    </rPh>
    <rPh sb="7" eb="8">
      <t>モウ</t>
    </rPh>
    <rPh sb="9" eb="10">
      <t>コ</t>
    </rPh>
    <phoneticPr fontId="6"/>
  </si>
  <si>
    <t>申込情報</t>
    <rPh sb="0" eb="1">
      <t>モウ</t>
    </rPh>
    <rPh sb="1" eb="2">
      <t>コ</t>
    </rPh>
    <rPh sb="2" eb="4">
      <t>ジョウホウ</t>
    </rPh>
    <phoneticPr fontId="6"/>
  </si>
  <si>
    <t>チーム
ＩＤ</t>
    <phoneticPr fontId="6"/>
  </si>
  <si>
    <t>チーム
略称</t>
    <rPh sb="4" eb="6">
      <t>リャクショウ</t>
    </rPh>
    <phoneticPr fontId="6"/>
  </si>
  <si>
    <t>ＴＥＬ</t>
    <phoneticPr fontId="6"/>
  </si>
  <si>
    <t>ＦＡＸ</t>
    <phoneticPr fontId="6"/>
  </si>
  <si>
    <t>携帯電話</t>
    <rPh sb="0" eb="2">
      <t>ケイタイ</t>
    </rPh>
    <rPh sb="2" eb="4">
      <t>デンワ</t>
    </rPh>
    <phoneticPr fontId="6"/>
  </si>
  <si>
    <t>大会当日緊急時の連絡先</t>
    <rPh sb="0" eb="2">
      <t>タイカイ</t>
    </rPh>
    <rPh sb="2" eb="4">
      <t>トウジツ</t>
    </rPh>
    <rPh sb="4" eb="6">
      <t>キンキュウ</t>
    </rPh>
    <rPh sb="6" eb="7">
      <t>ジ</t>
    </rPh>
    <rPh sb="8" eb="10">
      <t>レンラク</t>
    </rPh>
    <rPh sb="10" eb="11">
      <t>サキ</t>
    </rPh>
    <phoneticPr fontId="6"/>
  </si>
  <si>
    <t>責任者名（氏名）</t>
    <rPh sb="0" eb="3">
      <t>セキニンシャ</t>
    </rPh>
    <rPh sb="3" eb="4">
      <t>メイ</t>
    </rPh>
    <rPh sb="5" eb="6">
      <t>シ</t>
    </rPh>
    <rPh sb="6" eb="7">
      <t>ナ</t>
    </rPh>
    <phoneticPr fontId="6"/>
  </si>
  <si>
    <t>申込数</t>
    <rPh sb="0" eb="2">
      <t>モウシコミ</t>
    </rPh>
    <rPh sb="2" eb="3">
      <t>スウ</t>
    </rPh>
    <phoneticPr fontId="6"/>
  </si>
  <si>
    <t>女　子</t>
    <rPh sb="0" eb="1">
      <t>オンナ</t>
    </rPh>
    <rPh sb="2" eb="3">
      <t>コ</t>
    </rPh>
    <phoneticPr fontId="6"/>
  </si>
  <si>
    <t>男　子</t>
    <rPh sb="0" eb="1">
      <t>オトコ</t>
    </rPh>
    <rPh sb="2" eb="3">
      <t>コ</t>
    </rPh>
    <phoneticPr fontId="6"/>
  </si>
  <si>
    <t>合　計</t>
    <rPh sb="0" eb="1">
      <t>ア</t>
    </rPh>
    <rPh sb="2" eb="3">
      <t>ケイ</t>
    </rPh>
    <phoneticPr fontId="6"/>
  </si>
  <si>
    <t>参　加　者　数</t>
    <rPh sb="0" eb="1">
      <t>マイ</t>
    </rPh>
    <rPh sb="2" eb="3">
      <t>カ</t>
    </rPh>
    <rPh sb="4" eb="5">
      <t>シャ</t>
    </rPh>
    <rPh sb="6" eb="7">
      <t>スウ</t>
    </rPh>
    <phoneticPr fontId="6"/>
  </si>
  <si>
    <t>名</t>
    <rPh sb="0" eb="1">
      <t>メイ</t>
    </rPh>
    <phoneticPr fontId="6"/>
  </si>
  <si>
    <t>参加種目数</t>
    <rPh sb="0" eb="2">
      <t>サンカ</t>
    </rPh>
    <rPh sb="2" eb="4">
      <t>シュモク</t>
    </rPh>
    <rPh sb="4" eb="5">
      <t>スウ</t>
    </rPh>
    <phoneticPr fontId="6"/>
  </si>
  <si>
    <t>種目</t>
    <rPh sb="0" eb="2">
      <t>シュモク</t>
    </rPh>
    <phoneticPr fontId="6"/>
  </si>
  <si>
    <t>申込金額</t>
    <rPh sb="0" eb="2">
      <t>モウシコミ</t>
    </rPh>
    <rPh sb="2" eb="4">
      <t>キンガク</t>
    </rPh>
    <phoneticPr fontId="6"/>
  </si>
  <si>
    <t>個人
種目</t>
    <rPh sb="0" eb="2">
      <t>コジン</t>
    </rPh>
    <rPh sb="3" eb="5">
      <t>シュモク</t>
    </rPh>
    <phoneticPr fontId="6"/>
  </si>
  <si>
    <t>円</t>
    <rPh sb="0" eb="1">
      <t>エン</t>
    </rPh>
    <phoneticPr fontId="6"/>
  </si>
  <si>
    <t>振込明細</t>
    <rPh sb="0" eb="2">
      <t>フリコミ</t>
    </rPh>
    <rPh sb="2" eb="4">
      <t>メイサイ</t>
    </rPh>
    <phoneticPr fontId="6"/>
  </si>
  <si>
    <t>　※振り込み手数料はチーム負担となります</t>
    <rPh sb="2" eb="3">
      <t>フ</t>
    </rPh>
    <rPh sb="4" eb="5">
      <t>コ</t>
    </rPh>
    <rPh sb="6" eb="9">
      <t>テスウリョウ</t>
    </rPh>
    <rPh sb="13" eb="15">
      <t>フタン</t>
    </rPh>
    <phoneticPr fontId="6"/>
  </si>
  <si>
    <t>振り込み日</t>
    <rPh sb="0" eb="1">
      <t>フ</t>
    </rPh>
    <rPh sb="2" eb="3">
      <t>コ</t>
    </rPh>
    <rPh sb="4" eb="5">
      <t>ビ</t>
    </rPh>
    <phoneticPr fontId="6"/>
  </si>
  <si>
    <t>年</t>
    <rPh sb="0" eb="1">
      <t>ネン</t>
    </rPh>
    <phoneticPr fontId="6"/>
  </si>
  <si>
    <t>月</t>
    <rPh sb="0" eb="1">
      <t>ツキ</t>
    </rPh>
    <phoneticPr fontId="6"/>
  </si>
  <si>
    <t>日</t>
    <rPh sb="0" eb="1">
      <t>ヒ</t>
    </rPh>
    <phoneticPr fontId="6"/>
  </si>
  <si>
    <t>振込金額</t>
    <rPh sb="0" eb="2">
      <t>フリコミ</t>
    </rPh>
    <rPh sb="2" eb="4">
      <t>キンガク</t>
    </rPh>
    <phoneticPr fontId="6"/>
  </si>
  <si>
    <t>振込名義名</t>
    <rPh sb="0" eb="2">
      <t>フリコミ</t>
    </rPh>
    <rPh sb="2" eb="4">
      <t>メイギ</t>
    </rPh>
    <rPh sb="4" eb="5">
      <t>メイ</t>
    </rPh>
    <phoneticPr fontId="6"/>
  </si>
  <si>
    <t>なみはやマスターズ公認記録会    個人種目申込書</t>
    <rPh sb="9" eb="11">
      <t>コウニン</t>
    </rPh>
    <rPh sb="11" eb="13">
      <t>キロク</t>
    </rPh>
    <rPh sb="13" eb="14">
      <t>カイ</t>
    </rPh>
    <phoneticPr fontId="6"/>
  </si>
  <si>
    <t>氏　　名</t>
    <rPh sb="0" eb="1">
      <t>シ</t>
    </rPh>
    <rPh sb="3" eb="4">
      <t>ナ</t>
    </rPh>
    <phoneticPr fontId="6"/>
  </si>
  <si>
    <t>個人ID番号</t>
    <rPh sb="0" eb="2">
      <t>コジン</t>
    </rPh>
    <rPh sb="4" eb="6">
      <t>バンゴウ</t>
    </rPh>
    <phoneticPr fontId="6"/>
  </si>
  <si>
    <t>暦年齢</t>
    <rPh sb="0" eb="1">
      <t>コヨミ</t>
    </rPh>
    <rPh sb="1" eb="3">
      <t>ネンレイ</t>
    </rPh>
    <phoneticPr fontId="6"/>
  </si>
  <si>
    <t>種目①</t>
    <rPh sb="0" eb="2">
      <t>シュモク</t>
    </rPh>
    <phoneticPr fontId="6"/>
  </si>
  <si>
    <t>種目②</t>
    <rPh sb="0" eb="2">
      <t>シュモク</t>
    </rPh>
    <phoneticPr fontId="6"/>
  </si>
  <si>
    <t>参加する回</t>
    <rPh sb="0" eb="2">
      <t>サンカ</t>
    </rPh>
    <rPh sb="4" eb="5">
      <t>カイ</t>
    </rPh>
    <phoneticPr fontId="2"/>
  </si>
  <si>
    <t>最初に出場日を選択してください</t>
    <rPh sb="0" eb="2">
      <t>サイショ</t>
    </rPh>
    <rPh sb="3" eb="6">
      <t>シュツジョウビ</t>
    </rPh>
    <rPh sb="7" eb="9">
      <t>センタク</t>
    </rPh>
    <phoneticPr fontId="2"/>
  </si>
  <si>
    <t xml:space="preserve"> 住　所</t>
    <rPh sb="1" eb="2">
      <t>ジュウ</t>
    </rPh>
    <rPh sb="3" eb="4">
      <t>ショ</t>
    </rPh>
    <phoneticPr fontId="6"/>
  </si>
  <si>
    <t>種目数</t>
    <rPh sb="0" eb="3">
      <t>シュモクスウ</t>
    </rPh>
    <phoneticPr fontId="2"/>
  </si>
  <si>
    <t>円</t>
    <rPh sb="0" eb="1">
      <t>エン</t>
    </rPh>
    <phoneticPr fontId="2"/>
  </si>
  <si>
    <t>携帯電話番号</t>
    <rPh sb="0" eb="2">
      <t>ケイタイ</t>
    </rPh>
    <rPh sb="2" eb="6">
      <t>デンワバンゴウ</t>
    </rPh>
    <phoneticPr fontId="2"/>
  </si>
  <si>
    <t>緊急連絡先</t>
    <rPh sb="0" eb="5">
      <t>キンキュウレンラクサキ</t>
    </rPh>
    <phoneticPr fontId="2"/>
  </si>
  <si>
    <t>振込日</t>
    <rPh sb="0" eb="3">
      <t>フリコミビ</t>
    </rPh>
    <phoneticPr fontId="2"/>
  </si>
  <si>
    <t>振込名義名</t>
    <rPh sb="0" eb="2">
      <t>フリコミ</t>
    </rPh>
    <rPh sb="2" eb="4">
      <t>メイギ</t>
    </rPh>
    <rPh sb="4" eb="5">
      <t>メイ</t>
    </rPh>
    <phoneticPr fontId="2"/>
  </si>
  <si>
    <t>備考</t>
    <rPh sb="0" eb="2">
      <t>ビコウ</t>
    </rPh>
    <phoneticPr fontId="2"/>
  </si>
  <si>
    <t>振込先：大阪シティ信用金庫　本店営業部　普通　８１３１３９８　なみはやマスターズ水泳大会</t>
    <rPh sb="0" eb="3">
      <t>フリコミサキ</t>
    </rPh>
    <rPh sb="4" eb="6">
      <t>オオサカ</t>
    </rPh>
    <rPh sb="9" eb="11">
      <t>シンヨウ</t>
    </rPh>
    <rPh sb="11" eb="13">
      <t>キンコ</t>
    </rPh>
    <rPh sb="14" eb="16">
      <t>ホンテン</t>
    </rPh>
    <rPh sb="16" eb="18">
      <t>エイギョウ</t>
    </rPh>
    <rPh sb="18" eb="19">
      <t>ブ</t>
    </rPh>
    <rPh sb="20" eb="22">
      <t>フツウ</t>
    </rPh>
    <rPh sb="40" eb="42">
      <t>スイエイ</t>
    </rPh>
    <rPh sb="42" eb="44">
      <t>タイカイ</t>
    </rPh>
    <phoneticPr fontId="6"/>
  </si>
  <si>
    <t>申込金は、申し込み後３日以内にお振り込みください。定員になっている場合がありますので、必ずＨＰをご確認の上お申し込みおよびお振り込みをお願いいたします。定員となり、締め切りの案内が出ている場合はお受けできませんので予めご承知おきください。</t>
    <rPh sb="0" eb="2">
      <t>モウシコミ</t>
    </rPh>
    <rPh sb="2" eb="3">
      <t>キン</t>
    </rPh>
    <rPh sb="5" eb="6">
      <t>モウ</t>
    </rPh>
    <rPh sb="7" eb="8">
      <t>コ</t>
    </rPh>
    <rPh sb="9" eb="10">
      <t>ゴ</t>
    </rPh>
    <rPh sb="11" eb="14">
      <t>カイナイ</t>
    </rPh>
    <rPh sb="16" eb="17">
      <t>フ</t>
    </rPh>
    <rPh sb="18" eb="19">
      <t>コ</t>
    </rPh>
    <rPh sb="25" eb="27">
      <t>テイイン</t>
    </rPh>
    <rPh sb="33" eb="35">
      <t>バアイ</t>
    </rPh>
    <rPh sb="43" eb="44">
      <t>カナラ</t>
    </rPh>
    <rPh sb="49" eb="51">
      <t>カクニン</t>
    </rPh>
    <rPh sb="52" eb="53">
      <t>ウエ</t>
    </rPh>
    <rPh sb="54" eb="55">
      <t>モウ</t>
    </rPh>
    <rPh sb="56" eb="57">
      <t>コ</t>
    </rPh>
    <rPh sb="62" eb="63">
      <t>フ</t>
    </rPh>
    <rPh sb="64" eb="65">
      <t>コ</t>
    </rPh>
    <rPh sb="68" eb="69">
      <t>ネガ</t>
    </rPh>
    <rPh sb="76" eb="78">
      <t>テイイン</t>
    </rPh>
    <rPh sb="82" eb="83">
      <t>シ</t>
    </rPh>
    <rPh sb="84" eb="85">
      <t>キ</t>
    </rPh>
    <rPh sb="87" eb="89">
      <t>アンナイ</t>
    </rPh>
    <rPh sb="90" eb="91">
      <t>デ</t>
    </rPh>
    <rPh sb="94" eb="96">
      <t>バアイ</t>
    </rPh>
    <rPh sb="98" eb="99">
      <t>ウ</t>
    </rPh>
    <rPh sb="107" eb="108">
      <t>アラカジ</t>
    </rPh>
    <rPh sb="110" eb="112">
      <t>ショウチ</t>
    </rPh>
    <phoneticPr fontId="6"/>
  </si>
  <si>
    <t>マスターズ登録者専用</t>
    <rPh sb="5" eb="7">
      <t>トウロク</t>
    </rPh>
    <rPh sb="7" eb="8">
      <t>シャ</t>
    </rPh>
    <rPh sb="8" eb="10">
      <t>センヨウ</t>
    </rPh>
    <phoneticPr fontId="6"/>
  </si>
  <si>
    <t xml:space="preserve"> 25m自　由　形</t>
    <phoneticPr fontId="2"/>
  </si>
  <si>
    <t xml:space="preserve"> 50m自　由　形</t>
    <phoneticPr fontId="2"/>
  </si>
  <si>
    <t>100m自　由　形</t>
    <phoneticPr fontId="2"/>
  </si>
  <si>
    <t>200m自　由　形</t>
    <phoneticPr fontId="2"/>
  </si>
  <si>
    <t xml:space="preserve"> 25m背　泳　ぎ</t>
    <phoneticPr fontId="2"/>
  </si>
  <si>
    <t xml:space="preserve"> 50m背　泳　ぎ</t>
    <phoneticPr fontId="2"/>
  </si>
  <si>
    <t>100m背　泳　ぎ</t>
    <phoneticPr fontId="2"/>
  </si>
  <si>
    <t>200m背　泳　ぎ</t>
    <phoneticPr fontId="2"/>
  </si>
  <si>
    <t xml:space="preserve"> 25m平　泳　ぎ</t>
    <phoneticPr fontId="2"/>
  </si>
  <si>
    <t xml:space="preserve"> 50m平　泳　ぎ</t>
    <phoneticPr fontId="2"/>
  </si>
  <si>
    <t>100m平　泳　ぎ</t>
    <phoneticPr fontId="2"/>
  </si>
  <si>
    <t>200m平　泳　ぎ</t>
    <phoneticPr fontId="2"/>
  </si>
  <si>
    <t>100m個人メドレー</t>
    <phoneticPr fontId="2"/>
  </si>
  <si>
    <t>200m個人メドレー</t>
    <phoneticPr fontId="2"/>
  </si>
  <si>
    <t>400m　　　３，０００円</t>
    <rPh sb="12" eb="13">
      <t>エン</t>
    </rPh>
    <phoneticPr fontId="6"/>
  </si>
  <si>
    <t>Ver1.0</t>
    <phoneticPr fontId="2"/>
  </si>
  <si>
    <t>備考　</t>
    <rPh sb="0" eb="2">
      <t>ビコウ</t>
    </rPh>
    <phoneticPr fontId="6"/>
  </si>
  <si>
    <t>様</t>
    <rPh sb="0" eb="1">
      <t>サマ</t>
    </rPh>
    <phoneticPr fontId="2"/>
  </si>
  <si>
    <t>申込合計金額</t>
    <rPh sb="0" eb="2">
      <t>モウシコミ</t>
    </rPh>
    <rPh sb="2" eb="6">
      <t>ゴウケイキンガク</t>
    </rPh>
    <phoneticPr fontId="2"/>
  </si>
  <si>
    <t>200m以下　１，８００円</t>
    <rPh sb="4" eb="6">
      <t>イカ</t>
    </rPh>
    <rPh sb="12" eb="13">
      <t>エン</t>
    </rPh>
    <phoneticPr fontId="6"/>
  </si>
  <si>
    <t>400m自　由　形</t>
    <phoneticPr fontId="2"/>
  </si>
  <si>
    <t>800m　　　５，０００円</t>
    <rPh sb="12" eb="13">
      <t>エン</t>
    </rPh>
    <phoneticPr fontId="6"/>
  </si>
  <si>
    <t>なみはやマスターズ公認記録会２０２４</t>
    <rPh sb="9" eb="14">
      <t>コウニンキロクカイ</t>
    </rPh>
    <phoneticPr fontId="2"/>
  </si>
  <si>
    <t>←訂正締切日</t>
    <rPh sb="1" eb="6">
      <t>テイセイシメキリビ</t>
    </rPh>
    <phoneticPr fontId="2"/>
  </si>
  <si>
    <t>namihaya2024@tdsystem.co.jp</t>
    <phoneticPr fontId="2"/>
  </si>
  <si>
    <t>200m個人メドレー</t>
  </si>
  <si>
    <t>リレー種目数</t>
    <rPh sb="3" eb="5">
      <t>シュモク</t>
    </rPh>
    <rPh sb="5" eb="6">
      <t>スウ</t>
    </rPh>
    <phoneticPr fontId="2"/>
  </si>
  <si>
    <t>混合</t>
    <rPh sb="0" eb="2">
      <t>コンゴウ</t>
    </rPh>
    <phoneticPr fontId="2"/>
  </si>
  <si>
    <t>リレー種目</t>
    <rPh sb="3" eb="5">
      <t>シュモク</t>
    </rPh>
    <phoneticPr fontId="2"/>
  </si>
  <si>
    <t>800m自　由　形</t>
    <phoneticPr fontId="2"/>
  </si>
  <si>
    <t>　※チームで複数名申し込み　→　５６＋チームＩＤ（６桁）+チーム名　で振り込んでください</t>
    <rPh sb="6" eb="8">
      <t>フクスウ</t>
    </rPh>
    <rPh sb="8" eb="9">
      <t>メイ</t>
    </rPh>
    <rPh sb="26" eb="27">
      <t>ケタ</t>
    </rPh>
    <phoneticPr fontId="6"/>
  </si>
  <si>
    <t>　※個人又はチームで１名分　→　５６＋チームＩＤ（６桁）＋選手名　で振り込んでください</t>
    <rPh sb="4" eb="5">
      <t>マタ</t>
    </rPh>
    <rPh sb="11" eb="13">
      <t>メイブン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</si>
</sst>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100]0.00;0&quot;:&quot;00.00"/>
    <numFmt numFmtId="177" formatCode="yyyy&quot;年&quot;m&quot;月&quot;d&quot;日(&quot;aaa&quot;)&quot;"/>
    <numFmt numFmtId="178" formatCode="[$-F800]dddd\,\ mmmm\ dd\,\ yyyy"/>
  </numFmts>
  <fonts count="49"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0"/>
      <color indexed="8"/>
      <name val="ＭＳ Ｐ明朝"/>
      <family val="1"/>
      <charset val="128"/>
    </font>
    <font>
      <sz val="14"/>
      <name val="ＭＳ 明朝"/>
      <family val="1"/>
      <charset val="128"/>
    </font>
    <font>
      <sz val="20"/>
      <name val="ＭＳ ゴシック"/>
      <family val="3"/>
      <charset val="128"/>
    </font>
    <font>
      <sz val="14"/>
      <name val="ＭＳ ゴシック"/>
      <family val="3"/>
      <charset val="128"/>
    </font>
    <font>
      <sz val="16"/>
      <name val="ＭＳ Ｐゴシック"/>
      <family val="3"/>
      <charset val="128"/>
    </font>
    <font>
      <sz val="11"/>
      <color theme="1"/>
      <name val="ＭＳ Ｐゴシック"/>
      <family val="3"/>
      <charset val="128"/>
      <scheme val="minor"/>
    </font>
    <font>
      <sz val="11"/>
      <name val="ＭＳ Ｐゴシック"/>
      <family val="3"/>
      <charset val="128"/>
    </font>
    <font>
      <b/>
      <sz val="20"/>
      <name val="HGP創英角ｺﾞｼｯｸUB"/>
      <family val="3"/>
      <charset val="128"/>
    </font>
    <font>
      <b/>
      <sz val="14"/>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6"/>
      <color theme="0"/>
      <name val="ＭＳ ゴシック"/>
      <family val="3"/>
      <charset val="128"/>
    </font>
    <font>
      <sz val="12"/>
      <name val="HG丸ｺﾞｼｯｸM-PRO"/>
      <family val="3"/>
      <charset val="128"/>
    </font>
    <font>
      <sz val="11"/>
      <name val="HG丸ｺﾞｼｯｸM-PRO"/>
      <family val="3"/>
      <charset val="128"/>
    </font>
    <font>
      <b/>
      <sz val="11"/>
      <color theme="0"/>
      <name val="ＭＳ ゴシック"/>
      <family val="3"/>
      <charset val="128"/>
    </font>
    <font>
      <b/>
      <sz val="12"/>
      <color theme="0"/>
      <name val="ＭＳ 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20"/>
      <name val="ＭＳ 明朝"/>
      <family val="1"/>
      <charset val="128"/>
    </font>
    <font>
      <sz val="16"/>
      <name val="ＭＳ ゴシック"/>
      <family val="3"/>
      <charset val="128"/>
    </font>
    <font>
      <sz val="10"/>
      <name val="ＭＳ ゴシック"/>
      <family val="3"/>
      <charset val="128"/>
    </font>
    <font>
      <b/>
      <sz val="10"/>
      <name val="ＭＳ ゴシック"/>
      <family val="3"/>
      <charset val="128"/>
    </font>
    <font>
      <sz val="24"/>
      <name val="ＭＳ ゴシック"/>
      <family val="3"/>
      <charset val="128"/>
    </font>
    <font>
      <b/>
      <sz val="20"/>
      <name val="ＭＳ 明朝"/>
      <family val="1"/>
      <charset val="128"/>
    </font>
    <font>
      <b/>
      <sz val="22"/>
      <name val="ＭＳ 明朝"/>
      <family val="1"/>
      <charset val="128"/>
    </font>
    <font>
      <b/>
      <sz val="24"/>
      <name val="ＭＳ 明朝"/>
      <family val="1"/>
      <charset val="128"/>
    </font>
    <font>
      <sz val="20"/>
      <name val="ＭＳ Ｐゴシック"/>
      <family val="3"/>
      <charset val="128"/>
    </font>
    <font>
      <b/>
      <sz val="26"/>
      <name val="ＭＳ 明朝"/>
      <family val="1"/>
      <charset val="128"/>
    </font>
    <font>
      <sz val="24"/>
      <name val="ＭＳ Ｐゴシック"/>
      <family val="3"/>
      <charset val="128"/>
    </font>
    <font>
      <b/>
      <sz val="28"/>
      <name val="ＭＳ Ｐゴシック"/>
      <family val="3"/>
      <charset val="128"/>
    </font>
    <font>
      <sz val="10"/>
      <name val="HG丸ｺﾞｼｯｸM-PRO"/>
      <family val="3"/>
      <charset val="128"/>
    </font>
    <font>
      <sz val="11"/>
      <color theme="0"/>
      <name val="ＭＳ ゴシック"/>
      <family val="3"/>
      <charset val="128"/>
    </font>
    <font>
      <b/>
      <sz val="22"/>
      <name val="ＭＳ Ｐゴシック"/>
      <family val="3"/>
      <charset val="128"/>
    </font>
    <font>
      <b/>
      <sz val="36"/>
      <name val="ＭＳ Ｐゴシック"/>
      <family val="3"/>
      <charset val="128"/>
    </font>
    <font>
      <b/>
      <sz val="48"/>
      <name val="ＭＳ Ｐゴシック"/>
      <family val="3"/>
      <charset val="128"/>
    </font>
    <font>
      <b/>
      <sz val="72"/>
      <name val="ＭＳ Ｐゴシック"/>
      <family val="3"/>
      <charset val="128"/>
    </font>
    <font>
      <sz val="36"/>
      <name val="ＭＳ Ｐゴシック"/>
      <family val="3"/>
      <charset val="128"/>
    </font>
  </fonts>
  <fills count="6">
    <fill>
      <patternFill patternType="none"/>
    </fill>
    <fill>
      <patternFill patternType="gray125"/>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cellStyleXfs>
  <cellXfs count="221">
    <xf numFmtId="0" fontId="0" fillId="0" borderId="0" xfId="0">
      <alignment vertical="center"/>
    </xf>
    <xf numFmtId="1" fontId="0" fillId="0" borderId="0" xfId="0" applyNumberFormat="1">
      <alignment vertical="center"/>
    </xf>
    <xf numFmtId="49"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0" fontId="0" fillId="0" borderId="4" xfId="0" applyBorder="1">
      <alignment vertical="center"/>
    </xf>
    <xf numFmtId="0" fontId="7" fillId="0" borderId="0" xfId="0" applyFont="1">
      <alignment vertical="center"/>
    </xf>
    <xf numFmtId="0" fontId="0" fillId="0" borderId="0" xfId="0" applyAlignment="1">
      <alignment horizontal="left" vertical="center"/>
    </xf>
    <xf numFmtId="0" fontId="1" fillId="0" borderId="11" xfId="0" applyFont="1" applyBorder="1">
      <alignment vertical="center"/>
    </xf>
    <xf numFmtId="0" fontId="1" fillId="0" borderId="12" xfId="0" applyFont="1" applyBorder="1">
      <alignment vertical="center"/>
    </xf>
    <xf numFmtId="0" fontId="0" fillId="0" borderId="12" xfId="0" applyBorder="1">
      <alignment vertical="center"/>
    </xf>
    <xf numFmtId="0" fontId="0" fillId="3" borderId="0" xfId="0" applyFill="1">
      <alignment vertical="center"/>
    </xf>
    <xf numFmtId="38" fontId="0" fillId="0" borderId="0" xfId="1" applyFont="1">
      <alignment vertical="center"/>
    </xf>
    <xf numFmtId="3" fontId="0" fillId="0" borderId="0" xfId="0" applyNumberFormat="1">
      <alignment vertical="center"/>
    </xf>
    <xf numFmtId="0" fontId="7" fillId="0" borderId="4" xfId="0" applyFont="1" applyBorder="1">
      <alignment vertical="center"/>
    </xf>
    <xf numFmtId="0" fontId="0" fillId="0" borderId="4" xfId="0" applyBorder="1" applyAlignment="1">
      <alignment horizontal="center" vertical="center"/>
    </xf>
    <xf numFmtId="56" fontId="3" fillId="0" borderId="0" xfId="0" applyNumberFormat="1" applyFont="1">
      <alignment vertical="center"/>
    </xf>
    <xf numFmtId="177" fontId="3" fillId="0" borderId="0" xfId="0" applyNumberFormat="1" applyFont="1">
      <alignment vertical="center"/>
    </xf>
    <xf numFmtId="0" fontId="5" fillId="0" borderId="6" xfId="0" applyFont="1" applyBorder="1" applyAlignment="1">
      <alignment horizontal="right" vertical="center"/>
    </xf>
    <xf numFmtId="0" fontId="15" fillId="0" borderId="0" xfId="3" applyFont="1">
      <alignment vertical="center"/>
    </xf>
    <xf numFmtId="0" fontId="16" fillId="0" borderId="0" xfId="3" applyFont="1">
      <alignment vertical="center"/>
    </xf>
    <xf numFmtId="0" fontId="17" fillId="0" borderId="0" xfId="3" applyFont="1">
      <alignment vertical="center"/>
    </xf>
    <xf numFmtId="0" fontId="16" fillId="0" borderId="7" xfId="3" applyFont="1" applyBorder="1">
      <alignment vertical="center"/>
    </xf>
    <xf numFmtId="0" fontId="17" fillId="0" borderId="6" xfId="3" applyFont="1" applyBorder="1">
      <alignment vertical="center"/>
    </xf>
    <xf numFmtId="0" fontId="19" fillId="5" borderId="7" xfId="3" applyFont="1" applyFill="1" applyBorder="1" applyAlignment="1">
      <alignment horizontal="left" vertical="center"/>
    </xf>
    <xf numFmtId="0" fontId="19" fillId="5" borderId="6" xfId="3" applyFont="1" applyFill="1" applyBorder="1" applyAlignment="1">
      <alignment horizontal="left" vertical="center"/>
    </xf>
    <xf numFmtId="0" fontId="19" fillId="5" borderId="8" xfId="3" applyFont="1" applyFill="1" applyBorder="1" applyAlignment="1">
      <alignment horizontal="left" vertical="center"/>
    </xf>
    <xf numFmtId="0" fontId="20" fillId="0" borderId="6" xfId="3" applyFont="1" applyBorder="1">
      <alignment vertical="center"/>
    </xf>
    <xf numFmtId="0" fontId="32" fillId="0" borderId="0" xfId="3" applyFont="1">
      <alignment vertical="center"/>
    </xf>
    <xf numFmtId="0" fontId="33" fillId="0" borderId="1" xfId="3" applyFont="1" applyBorder="1">
      <alignment vertical="center"/>
    </xf>
    <xf numFmtId="0" fontId="21" fillId="0" borderId="0" xfId="3" applyFont="1" applyAlignment="1"/>
    <xf numFmtId="0" fontId="18" fillId="0" borderId="6" xfId="3" applyFont="1" applyBorder="1">
      <alignment vertical="center"/>
    </xf>
    <xf numFmtId="0" fontId="18" fillId="0" borderId="8" xfId="3" applyFont="1" applyBorder="1" applyAlignment="1">
      <alignment horizontal="right" vertical="center"/>
    </xf>
    <xf numFmtId="0" fontId="18" fillId="0" borderId="0" xfId="3" applyFont="1">
      <alignment vertical="center"/>
    </xf>
    <xf numFmtId="0" fontId="18" fillId="0" borderId="12" xfId="3" applyFont="1" applyBorder="1" applyAlignment="1">
      <alignment horizontal="right" vertical="center"/>
    </xf>
    <xf numFmtId="0" fontId="23" fillId="5" borderId="6" xfId="3" applyFont="1" applyFill="1" applyBorder="1" applyAlignment="1">
      <alignment horizontal="left" vertical="center"/>
    </xf>
    <xf numFmtId="0" fontId="19" fillId="5" borderId="10" xfId="3" applyFont="1" applyFill="1" applyBorder="1" applyAlignment="1">
      <alignment horizontal="left" vertical="center"/>
    </xf>
    <xf numFmtId="0" fontId="19" fillId="5" borderId="3" xfId="3" applyFont="1" applyFill="1" applyBorder="1" applyAlignment="1">
      <alignment horizontal="left" vertical="center"/>
    </xf>
    <xf numFmtId="0" fontId="23" fillId="5" borderId="3" xfId="3" applyFont="1" applyFill="1" applyBorder="1" applyAlignment="1">
      <alignment horizontal="left" vertical="center"/>
    </xf>
    <xf numFmtId="0" fontId="19" fillId="5" borderId="11" xfId="3" applyFont="1" applyFill="1" applyBorder="1" applyAlignment="1">
      <alignment horizontal="left" vertical="center"/>
    </xf>
    <xf numFmtId="0" fontId="25" fillId="0" borderId="0" xfId="3" applyFont="1" applyAlignment="1">
      <alignment horizontal="left" vertical="center"/>
    </xf>
    <xf numFmtId="0" fontId="26" fillId="0" borderId="0" xfId="3" applyFont="1" applyAlignment="1">
      <alignment horizontal="left" vertical="center"/>
    </xf>
    <xf numFmtId="0" fontId="25" fillId="0" borderId="12" xfId="3" applyFont="1" applyBorder="1" applyAlignment="1">
      <alignment horizontal="left" vertical="center"/>
    </xf>
    <xf numFmtId="0" fontId="25" fillId="0" borderId="4" xfId="3" applyFont="1" applyBorder="1" applyAlignment="1">
      <alignment horizontal="left" vertical="center"/>
    </xf>
    <xf numFmtId="0" fontId="26" fillId="0" borderId="4" xfId="3" applyFont="1" applyBorder="1" applyAlignment="1">
      <alignment horizontal="left" vertical="center"/>
    </xf>
    <xf numFmtId="0" fontId="18" fillId="0" borderId="3" xfId="3" applyFont="1" applyBorder="1">
      <alignment vertical="center"/>
    </xf>
    <xf numFmtId="0" fontId="18" fillId="0" borderId="8" xfId="3" applyFont="1" applyBorder="1">
      <alignment vertical="center"/>
    </xf>
    <xf numFmtId="0" fontId="13" fillId="0" borderId="0" xfId="3">
      <alignment vertical="center"/>
    </xf>
    <xf numFmtId="178" fontId="0" fillId="0" borderId="0" xfId="0" applyNumberFormat="1">
      <alignment vertical="center"/>
    </xf>
    <xf numFmtId="0" fontId="13" fillId="0" borderId="0" xfId="3" applyAlignment="1"/>
    <xf numFmtId="0" fontId="27" fillId="0" borderId="0" xfId="3" applyFont="1" applyAlignment="1">
      <alignment horizontal="center" vertical="center"/>
    </xf>
    <xf numFmtId="0" fontId="28" fillId="0" borderId="0" xfId="3" applyFont="1">
      <alignment vertical="center"/>
    </xf>
    <xf numFmtId="0" fontId="29" fillId="0" borderId="0" xfId="3" applyFont="1" applyAlignment="1"/>
    <xf numFmtId="0" fontId="14" fillId="0" borderId="0" xfId="3" applyFont="1" applyAlignment="1">
      <alignment horizontal="center" vertical="center"/>
    </xf>
    <xf numFmtId="0" fontId="24" fillId="0" borderId="2" xfId="0" applyFont="1" applyBorder="1" applyAlignment="1">
      <alignment horizontal="left" vertical="center"/>
    </xf>
    <xf numFmtId="0" fontId="24" fillId="0" borderId="5" xfId="0" applyFont="1" applyBorder="1" applyAlignment="1">
      <alignment horizontal="left" vertical="center"/>
    </xf>
    <xf numFmtId="0" fontId="17" fillId="0" borderId="0" xfId="0" applyFont="1">
      <alignment vertical="center"/>
    </xf>
    <xf numFmtId="0" fontId="16" fillId="0" borderId="5" xfId="0" applyFont="1" applyBorder="1" applyAlignment="1">
      <alignment horizontal="center" vertical="center"/>
    </xf>
    <xf numFmtId="0" fontId="11" fillId="0" borderId="0" xfId="0" applyFont="1" applyAlignment="1">
      <alignment horizontal="center" vertical="center"/>
    </xf>
    <xf numFmtId="0" fontId="10" fillId="0" borderId="0" xfId="3" applyFont="1">
      <alignment vertical="center"/>
    </xf>
    <xf numFmtId="0" fontId="11" fillId="0" borderId="2" xfId="0" applyFont="1" applyBorder="1">
      <alignment vertical="center"/>
    </xf>
    <xf numFmtId="0" fontId="1" fillId="0" borderId="3" xfId="0" applyFont="1" applyBorder="1">
      <alignment vertical="center"/>
    </xf>
    <xf numFmtId="0" fontId="18" fillId="0" borderId="4" xfId="3" applyFont="1" applyBorder="1">
      <alignment vertical="center"/>
    </xf>
    <xf numFmtId="0" fontId="17" fillId="0" borderId="4" xfId="3" applyFont="1" applyBorder="1">
      <alignment vertical="center"/>
    </xf>
    <xf numFmtId="0" fontId="18" fillId="0" borderId="10" xfId="3" applyFont="1" applyBorder="1">
      <alignment vertical="center"/>
    </xf>
    <xf numFmtId="0" fontId="17" fillId="0" borderId="3" xfId="3" applyFont="1" applyBorder="1">
      <alignment vertical="center"/>
    </xf>
    <xf numFmtId="0" fontId="18" fillId="0" borderId="5" xfId="3" applyFont="1" applyBorder="1">
      <alignment vertical="center"/>
    </xf>
    <xf numFmtId="0" fontId="18" fillId="0" borderId="2" xfId="3" applyFont="1" applyBorder="1">
      <alignment vertical="center"/>
    </xf>
    <xf numFmtId="0" fontId="43" fillId="5" borderId="4" xfId="0" applyFont="1" applyFill="1" applyBorder="1">
      <alignment vertical="center"/>
    </xf>
    <xf numFmtId="0" fontId="43" fillId="5" borderId="9" xfId="0" applyFont="1" applyFill="1" applyBorder="1">
      <alignment vertical="center"/>
    </xf>
    <xf numFmtId="0" fontId="22" fillId="5" borderId="3" xfId="3" applyFont="1" applyFill="1" applyBorder="1" applyAlignment="1">
      <alignment horizontal="left" vertical="center"/>
    </xf>
    <xf numFmtId="0" fontId="22" fillId="5" borderId="4" xfId="0" applyFont="1" applyFill="1" applyBorder="1">
      <alignment vertical="center"/>
    </xf>
    <xf numFmtId="0" fontId="1" fillId="0" borderId="9" xfId="0" applyFont="1" applyBorder="1">
      <alignment vertical="center"/>
    </xf>
    <xf numFmtId="49" fontId="46" fillId="0" borderId="0" xfId="3" applyNumberFormat="1" applyFont="1" applyAlignment="1">
      <alignment horizontal="left" vertical="center"/>
    </xf>
    <xf numFmtId="0" fontId="46" fillId="0" borderId="0" xfId="3" applyFont="1" applyAlignment="1">
      <alignment horizontal="center" vertical="center"/>
    </xf>
    <xf numFmtId="0" fontId="40" fillId="0" borderId="0" xfId="3" applyFont="1" applyAlignment="1"/>
    <xf numFmtId="177" fontId="39" fillId="0" borderId="0" xfId="0" applyNumberFormat="1" applyFont="1">
      <alignment vertical="center"/>
    </xf>
    <xf numFmtId="177" fontId="36" fillId="0" borderId="0" xfId="0" applyNumberFormat="1" applyFont="1">
      <alignment vertical="center"/>
    </xf>
    <xf numFmtId="0" fontId="27" fillId="0" borderId="10" xfId="3" applyFont="1" applyBorder="1" applyAlignment="1">
      <alignment horizontal="center" vertical="center"/>
    </xf>
    <xf numFmtId="0" fontId="27" fillId="0" borderId="3" xfId="3" applyFont="1" applyBorder="1" applyAlignment="1">
      <alignment horizontal="center" vertical="center"/>
    </xf>
    <xf numFmtId="0" fontId="27" fillId="0" borderId="11" xfId="3" applyFont="1" applyBorder="1" applyAlignment="1">
      <alignment horizontal="center" vertical="center"/>
    </xf>
    <xf numFmtId="0" fontId="29" fillId="0" borderId="2" xfId="3" applyFont="1" applyBorder="1" applyAlignment="1"/>
    <xf numFmtId="177" fontId="36" fillId="0" borderId="12" xfId="0" applyNumberFormat="1" applyFont="1" applyBorder="1">
      <alignment vertical="center"/>
    </xf>
    <xf numFmtId="177" fontId="39" fillId="0" borderId="2" xfId="0" applyNumberFormat="1" applyFont="1" applyBorder="1">
      <alignment vertical="center"/>
    </xf>
    <xf numFmtId="177" fontId="39" fillId="0" borderId="5" xfId="0" applyNumberFormat="1" applyFont="1" applyBorder="1">
      <alignment vertical="center"/>
    </xf>
    <xf numFmtId="0" fontId="40" fillId="0" borderId="4" xfId="3" applyFont="1" applyBorder="1" applyAlignment="1"/>
    <xf numFmtId="177" fontId="39" fillId="0" borderId="4" xfId="0" applyNumberFormat="1" applyFont="1" applyBorder="1">
      <alignment vertical="center"/>
    </xf>
    <xf numFmtId="177" fontId="36" fillId="0" borderId="4" xfId="0" applyNumberFormat="1" applyFont="1" applyBorder="1">
      <alignment vertical="center"/>
    </xf>
    <xf numFmtId="177" fontId="36" fillId="0" borderId="9" xfId="0" applyNumberFormat="1" applyFont="1" applyBorder="1">
      <alignment vertical="center"/>
    </xf>
    <xf numFmtId="0" fontId="44" fillId="0" borderId="0" xfId="3" applyFont="1">
      <alignment vertical="center"/>
    </xf>
    <xf numFmtId="0" fontId="18" fillId="0" borderId="12" xfId="3" applyFont="1" applyBorder="1">
      <alignment vertical="center"/>
    </xf>
    <xf numFmtId="0" fontId="18" fillId="0" borderId="9" xfId="3" applyFont="1" applyBorder="1">
      <alignment vertical="center"/>
    </xf>
    <xf numFmtId="0" fontId="17" fillId="0" borderId="11" xfId="3" applyFont="1" applyBorder="1">
      <alignment vertical="center"/>
    </xf>
    <xf numFmtId="0" fontId="31" fillId="0" borderId="0" xfId="3" applyFont="1">
      <alignment vertical="center"/>
    </xf>
    <xf numFmtId="0" fontId="17" fillId="0" borderId="12" xfId="3" applyFont="1" applyBorder="1">
      <alignment vertical="center"/>
    </xf>
    <xf numFmtId="0" fontId="15" fillId="0" borderId="0" xfId="3" applyFont="1" applyAlignment="1">
      <alignment horizontal="center" vertical="center"/>
    </xf>
    <xf numFmtId="49" fontId="35" fillId="4" borderId="7" xfId="0" applyNumberFormat="1" applyFont="1" applyFill="1" applyBorder="1" applyAlignment="1" applyProtection="1">
      <alignment horizontal="center" vertical="center"/>
      <protection locked="0"/>
    </xf>
    <xf numFmtId="49" fontId="35" fillId="4" borderId="6" xfId="0" applyNumberFormat="1" applyFont="1" applyFill="1" applyBorder="1" applyAlignment="1" applyProtection="1">
      <alignment horizontal="center" vertical="center"/>
      <protection locked="0"/>
    </xf>
    <xf numFmtId="49" fontId="37" fillId="2" borderId="7" xfId="0" applyNumberFormat="1" applyFont="1" applyFill="1" applyBorder="1" applyAlignment="1" applyProtection="1">
      <alignment horizontal="center" vertical="center"/>
      <protection locked="0"/>
    </xf>
    <xf numFmtId="49" fontId="37" fillId="2" borderId="6" xfId="0" applyNumberFormat="1" applyFont="1" applyFill="1" applyBorder="1" applyAlignment="1" applyProtection="1">
      <alignment horizontal="center" vertical="center"/>
      <protection locked="0"/>
    </xf>
    <xf numFmtId="49" fontId="37" fillId="2" borderId="8" xfId="0" applyNumberFormat="1" applyFont="1" applyFill="1" applyBorder="1" applyAlignment="1" applyProtection="1">
      <alignment horizontal="center" vertical="center"/>
      <protection locked="0"/>
    </xf>
    <xf numFmtId="0" fontId="36" fillId="2" borderId="10" xfId="0" applyFont="1" applyFill="1" applyBorder="1" applyAlignment="1" applyProtection="1">
      <alignment horizontal="center" vertical="center" shrinkToFit="1"/>
      <protection locked="0"/>
    </xf>
    <xf numFmtId="0" fontId="36" fillId="2" borderId="3" xfId="0" applyFont="1" applyFill="1" applyBorder="1" applyAlignment="1" applyProtection="1">
      <alignment horizontal="center" vertical="center" shrinkToFit="1"/>
      <protection locked="0"/>
    </xf>
    <xf numFmtId="0" fontId="36" fillId="2" borderId="5" xfId="0" applyFont="1" applyFill="1" applyBorder="1" applyAlignment="1" applyProtection="1">
      <alignment horizontal="center" vertical="center" shrinkToFit="1"/>
      <protection locked="0"/>
    </xf>
    <xf numFmtId="0" fontId="36" fillId="2" borderId="4" xfId="0" applyFont="1" applyFill="1" applyBorder="1" applyAlignment="1" applyProtection="1">
      <alignment horizontal="center" vertical="center" shrinkToFit="1"/>
      <protection locked="0"/>
    </xf>
    <xf numFmtId="0" fontId="38" fillId="2" borderId="6" xfId="3" applyFont="1" applyFill="1" applyBorder="1" applyAlignment="1" applyProtection="1">
      <alignment horizontal="left" vertical="center" shrinkToFit="1"/>
      <protection locked="0"/>
    </xf>
    <xf numFmtId="0" fontId="38" fillId="2" borderId="8" xfId="3" applyFont="1" applyFill="1" applyBorder="1" applyAlignment="1" applyProtection="1">
      <alignment horizontal="left" vertical="center" shrinkToFit="1"/>
      <protection locked="0"/>
    </xf>
    <xf numFmtId="0" fontId="31" fillId="2" borderId="6" xfId="3" applyFont="1" applyFill="1" applyBorder="1" applyAlignment="1" applyProtection="1">
      <alignment horizontal="left" vertical="center"/>
      <protection locked="0"/>
    </xf>
    <xf numFmtId="0" fontId="31" fillId="2" borderId="16" xfId="3" applyFont="1" applyFill="1" applyBorder="1" applyAlignment="1" applyProtection="1">
      <alignment horizontal="left" vertical="center"/>
      <protection locked="0"/>
    </xf>
    <xf numFmtId="0" fontId="22" fillId="5" borderId="17" xfId="3" applyFont="1" applyFill="1" applyBorder="1" applyAlignment="1">
      <alignment horizontal="center" vertical="center"/>
    </xf>
    <xf numFmtId="0" fontId="22" fillId="5" borderId="18" xfId="3" applyFont="1" applyFill="1" applyBorder="1" applyAlignment="1">
      <alignment horizontal="center" vertical="center"/>
    </xf>
    <xf numFmtId="0" fontId="22" fillId="5" borderId="19" xfId="3" applyFont="1" applyFill="1" applyBorder="1" applyAlignment="1">
      <alignment horizontal="center" vertical="center"/>
    </xf>
    <xf numFmtId="49" fontId="34" fillId="2" borderId="7" xfId="3" applyNumberFormat="1" applyFont="1" applyFill="1" applyBorder="1" applyAlignment="1" applyProtection="1">
      <alignment horizontal="center" vertical="center"/>
      <protection locked="0"/>
    </xf>
    <xf numFmtId="49" fontId="34" fillId="2" borderId="6" xfId="3" applyNumberFormat="1" applyFont="1" applyFill="1" applyBorder="1" applyAlignment="1" applyProtection="1">
      <alignment horizontal="center" vertical="center"/>
      <protection locked="0"/>
    </xf>
    <xf numFmtId="49" fontId="34" fillId="2" borderId="8" xfId="3" applyNumberFormat="1" applyFont="1" applyFill="1" applyBorder="1" applyAlignment="1" applyProtection="1">
      <alignment horizontal="center" vertical="center"/>
      <protection locked="0"/>
    </xf>
    <xf numFmtId="0" fontId="18" fillId="0" borderId="7" xfId="3" applyFont="1" applyBorder="1" applyAlignment="1">
      <alignment horizontal="center" vertical="center"/>
    </xf>
    <xf numFmtId="0" fontId="18" fillId="0" borderId="6" xfId="3" applyFont="1" applyBorder="1" applyAlignment="1">
      <alignment horizontal="center" vertical="center"/>
    </xf>
    <xf numFmtId="0" fontId="18" fillId="0" borderId="8" xfId="3" applyFont="1" applyBorder="1" applyAlignment="1">
      <alignment horizontal="center" vertical="center"/>
    </xf>
    <xf numFmtId="0" fontId="9" fillId="2" borderId="7"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17" fillId="0" borderId="1" xfId="3" applyFont="1" applyBorder="1" applyAlignment="1">
      <alignment horizontal="center" vertical="center"/>
    </xf>
    <xf numFmtId="0" fontId="31" fillId="0" borderId="7" xfId="3" applyFont="1" applyBorder="1" applyAlignment="1">
      <alignment horizontal="center" vertical="center"/>
    </xf>
    <xf numFmtId="0" fontId="31" fillId="0" borderId="6" xfId="3" applyFont="1" applyBorder="1" applyAlignment="1">
      <alignment horizontal="center" vertical="center"/>
    </xf>
    <xf numFmtId="0" fontId="31" fillId="0" borderId="7" xfId="3" applyFont="1" applyBorder="1" applyAlignment="1">
      <alignment horizontal="right" vertical="center"/>
    </xf>
    <xf numFmtId="0" fontId="31" fillId="0" borderId="6" xfId="3" applyFont="1" applyBorder="1" applyAlignment="1">
      <alignment horizontal="right" vertical="center"/>
    </xf>
    <xf numFmtId="0" fontId="18" fillId="0" borderId="10" xfId="3" applyFont="1" applyBorder="1" applyAlignment="1">
      <alignment horizontal="center" vertical="center"/>
    </xf>
    <xf numFmtId="0" fontId="18" fillId="0" borderId="3" xfId="3" applyFont="1" applyBorder="1" applyAlignment="1">
      <alignment horizontal="center" vertical="center"/>
    </xf>
    <xf numFmtId="0" fontId="18" fillId="0" borderId="11" xfId="3" applyFont="1" applyBorder="1" applyAlignment="1">
      <alignment horizontal="center" vertical="center"/>
    </xf>
    <xf numFmtId="0" fontId="18" fillId="0" borderId="2" xfId="3" applyFont="1" applyBorder="1" applyAlignment="1">
      <alignment horizontal="center" vertical="center"/>
    </xf>
    <xf numFmtId="0" fontId="18" fillId="0" borderId="0" xfId="3" applyFont="1" applyAlignment="1">
      <alignment horizontal="center" vertical="center"/>
    </xf>
    <xf numFmtId="0" fontId="18" fillId="0" borderId="12" xfId="3" applyFont="1" applyBorder="1" applyAlignment="1">
      <alignment horizontal="center" vertical="center"/>
    </xf>
    <xf numFmtId="0" fontId="18" fillId="0" borderId="5" xfId="3" applyFont="1" applyBorder="1" applyAlignment="1">
      <alignment horizontal="center" vertical="center"/>
    </xf>
    <xf numFmtId="0" fontId="18" fillId="0" borderId="4" xfId="3" applyFont="1" applyBorder="1" applyAlignment="1">
      <alignment horizontal="center" vertical="center"/>
    </xf>
    <xf numFmtId="0" fontId="18" fillId="0" borderId="9" xfId="3" applyFont="1" applyBorder="1" applyAlignment="1">
      <alignment horizontal="center" vertical="center"/>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176" fontId="8" fillId="4" borderId="1" xfId="0" applyNumberFormat="1"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18" fillId="0" borderId="1" xfId="3" applyFont="1" applyBorder="1" applyAlignment="1">
      <alignment horizontal="center" vertical="center"/>
    </xf>
    <xf numFmtId="0" fontId="18" fillId="0" borderId="7" xfId="3" applyFont="1" applyBorder="1" applyAlignment="1">
      <alignment horizontal="center" vertical="center" shrinkToFit="1"/>
    </xf>
    <xf numFmtId="0" fontId="18" fillId="0" borderId="6" xfId="3" applyFont="1" applyBorder="1" applyAlignment="1">
      <alignment horizontal="center" vertical="center" shrinkToFit="1"/>
    </xf>
    <xf numFmtId="49" fontId="9" fillId="2" borderId="7" xfId="3" applyNumberFormat="1" applyFont="1" applyFill="1" applyBorder="1" applyAlignment="1" applyProtection="1">
      <alignment horizontal="center" vertical="center"/>
      <protection locked="0"/>
    </xf>
    <xf numFmtId="49" fontId="9" fillId="2" borderId="6" xfId="3" applyNumberFormat="1"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8" fillId="0" borderId="5" xfId="3" applyFont="1" applyBorder="1" applyAlignment="1" applyProtection="1">
      <alignment horizontal="left" vertical="center" wrapText="1"/>
      <protection locked="0"/>
    </xf>
    <xf numFmtId="0" fontId="18" fillId="0" borderId="4" xfId="3" applyFont="1" applyBorder="1" applyAlignment="1" applyProtection="1">
      <alignment horizontal="left" vertical="center" wrapText="1"/>
      <protection locked="0"/>
    </xf>
    <xf numFmtId="0" fontId="18" fillId="0" borderId="9" xfId="3" applyFont="1" applyBorder="1" applyAlignment="1" applyProtection="1">
      <alignment horizontal="left" vertical="center" wrapText="1"/>
      <protection locked="0"/>
    </xf>
    <xf numFmtId="0" fontId="18" fillId="0" borderId="8" xfId="3" applyFont="1" applyBorder="1" applyAlignment="1">
      <alignment horizontal="center" vertical="center" shrinkToFit="1"/>
    </xf>
    <xf numFmtId="0" fontId="20" fillId="0" borderId="7" xfId="3" applyFont="1" applyBorder="1" applyAlignment="1">
      <alignment horizontal="center" vertical="center"/>
    </xf>
    <xf numFmtId="0" fontId="20" fillId="0" borderId="6" xfId="3" applyFont="1" applyBorder="1" applyAlignment="1">
      <alignment horizontal="center" vertical="center"/>
    </xf>
    <xf numFmtId="0" fontId="20" fillId="0" borderId="8" xfId="3" applyFont="1" applyBorder="1" applyAlignment="1">
      <alignment horizontal="center" vertical="center"/>
    </xf>
    <xf numFmtId="49" fontId="35" fillId="4" borderId="8" xfId="0" applyNumberFormat="1" applyFont="1" applyFill="1" applyBorder="1" applyAlignment="1" applyProtection="1">
      <alignment horizontal="center" vertical="center"/>
      <protection locked="0"/>
    </xf>
    <xf numFmtId="0" fontId="14" fillId="0" borderId="0" xfId="3" applyFont="1" applyAlignment="1">
      <alignment horizontal="center" vertical="center"/>
    </xf>
    <xf numFmtId="0" fontId="18" fillId="0" borderId="10" xfId="3" applyFont="1" applyBorder="1" applyAlignment="1">
      <alignment horizontal="center" vertical="center" wrapText="1"/>
    </xf>
    <xf numFmtId="0" fontId="18" fillId="0" borderId="7" xfId="3" applyFont="1" applyBorder="1" applyAlignment="1">
      <alignment horizontal="center" vertical="center" wrapText="1"/>
    </xf>
    <xf numFmtId="177" fontId="4" fillId="2" borderId="6" xfId="0" applyNumberFormat="1" applyFont="1" applyFill="1" applyBorder="1" applyAlignment="1">
      <alignment horizontal="left" vertical="center"/>
    </xf>
    <xf numFmtId="177" fontId="4" fillId="2" borderId="8" xfId="0" applyNumberFormat="1" applyFont="1" applyFill="1" applyBorder="1" applyAlignment="1">
      <alignment horizontal="left" vertical="center"/>
    </xf>
    <xf numFmtId="49" fontId="35" fillId="4" borderId="10" xfId="0" applyNumberFormat="1" applyFont="1" applyFill="1" applyBorder="1" applyAlignment="1" applyProtection="1">
      <alignment horizontal="center" vertical="center"/>
      <protection locked="0"/>
    </xf>
    <xf numFmtId="49" fontId="35" fillId="4" borderId="3" xfId="0" applyNumberFormat="1" applyFont="1" applyFill="1" applyBorder="1" applyAlignment="1" applyProtection="1">
      <alignment horizontal="center" vertical="center"/>
      <protection locked="0"/>
    </xf>
    <xf numFmtId="49" fontId="35" fillId="4" borderId="11" xfId="0" applyNumberFormat="1" applyFont="1" applyFill="1" applyBorder="1" applyAlignment="1" applyProtection="1">
      <alignment horizontal="center" vertical="center"/>
      <protection locked="0"/>
    </xf>
    <xf numFmtId="0" fontId="18" fillId="0" borderId="3"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9" xfId="3" applyFont="1" applyBorder="1" applyAlignment="1">
      <alignment horizontal="center" vertical="center" wrapText="1"/>
    </xf>
    <xf numFmtId="49" fontId="35" fillId="2" borderId="20" xfId="0" applyNumberFormat="1" applyFont="1" applyFill="1" applyBorder="1" applyAlignment="1" applyProtection="1">
      <alignment horizontal="center" vertical="center"/>
      <protection locked="0"/>
    </xf>
    <xf numFmtId="49" fontId="35" fillId="2" borderId="3" xfId="0" applyNumberFormat="1" applyFont="1" applyFill="1" applyBorder="1" applyAlignment="1" applyProtection="1">
      <alignment horizontal="center" vertical="center"/>
      <protection locked="0"/>
    </xf>
    <xf numFmtId="49" fontId="35" fillId="2" borderId="21" xfId="0" applyNumberFormat="1" applyFont="1" applyFill="1" applyBorder="1" applyAlignment="1" applyProtection="1">
      <alignment horizontal="center" vertical="center"/>
      <protection locked="0"/>
    </xf>
    <xf numFmtId="49" fontId="35" fillId="2" borderId="13" xfId="0" applyNumberFormat="1" applyFont="1" applyFill="1" applyBorder="1" applyAlignment="1" applyProtection="1">
      <alignment horizontal="center" vertical="center"/>
      <protection locked="0"/>
    </xf>
    <xf numFmtId="49" fontId="35" fillId="2" borderId="14" xfId="0" applyNumberFormat="1" applyFont="1" applyFill="1" applyBorder="1" applyAlignment="1" applyProtection="1">
      <alignment horizontal="center" vertical="center"/>
      <protection locked="0"/>
    </xf>
    <xf numFmtId="49" fontId="35" fillId="2" borderId="15" xfId="0" applyNumberFormat="1" applyFont="1" applyFill="1" applyBorder="1" applyAlignment="1" applyProtection="1">
      <alignment horizontal="center" vertical="center"/>
      <protection locked="0"/>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9" fillId="5" borderId="10" xfId="3" applyFont="1" applyFill="1" applyBorder="1" applyAlignment="1">
      <alignment horizontal="center" vertical="center"/>
    </xf>
    <xf numFmtId="0" fontId="19" fillId="5" borderId="3" xfId="3" applyFont="1" applyFill="1" applyBorder="1" applyAlignment="1">
      <alignment horizontal="center" vertical="center"/>
    </xf>
    <xf numFmtId="0" fontId="19" fillId="5" borderId="5" xfId="3" applyFont="1" applyFill="1" applyBorder="1" applyAlignment="1">
      <alignment horizontal="center" vertical="center"/>
    </xf>
    <xf numFmtId="0" fontId="19" fillId="5" borderId="4" xfId="3" applyFont="1" applyFill="1" applyBorder="1" applyAlignment="1">
      <alignment horizontal="center" vertical="center"/>
    </xf>
    <xf numFmtId="0" fontId="42" fillId="0" borderId="4" xfId="0" applyFont="1" applyBorder="1" applyAlignment="1">
      <alignment horizontal="left" vertical="center" wrapText="1"/>
    </xf>
    <xf numFmtId="0" fontId="42" fillId="0" borderId="9" xfId="0" applyFont="1" applyBorder="1" applyAlignment="1">
      <alignment horizontal="left" vertical="center" wrapText="1"/>
    </xf>
    <xf numFmtId="0" fontId="18" fillId="0" borderId="1" xfId="3" applyFont="1" applyBorder="1" applyAlignment="1">
      <alignment horizontal="center" vertical="center" shrinkToFit="1"/>
    </xf>
    <xf numFmtId="0" fontId="9" fillId="2" borderId="1" xfId="3" applyFont="1" applyFill="1" applyBorder="1" applyAlignment="1" applyProtection="1">
      <alignment horizontal="left" vertical="center" shrinkToFit="1"/>
      <protection locked="0"/>
    </xf>
    <xf numFmtId="0" fontId="9" fillId="0" borderId="7" xfId="3" applyFont="1" applyBorder="1" applyAlignment="1">
      <alignment horizontal="right" vertical="center"/>
    </xf>
    <xf numFmtId="0" fontId="9" fillId="0" borderId="6" xfId="3" applyFont="1" applyBorder="1" applyAlignment="1">
      <alignment horizontal="right" vertical="center"/>
    </xf>
    <xf numFmtId="0" fontId="31" fillId="0" borderId="0" xfId="3" applyFont="1" applyAlignment="1">
      <alignment horizontal="right" vertical="center"/>
    </xf>
    <xf numFmtId="0" fontId="31" fillId="0" borderId="3" xfId="3" applyFont="1" applyBorder="1" applyAlignment="1">
      <alignment horizontal="center" vertical="center"/>
    </xf>
    <xf numFmtId="0" fontId="18" fillId="0" borderId="3" xfId="3" applyFont="1" applyBorder="1" applyAlignment="1">
      <alignment horizontal="left" vertical="center"/>
    </xf>
    <xf numFmtId="0" fontId="31" fillId="0" borderId="0" xfId="3" applyFont="1" applyAlignment="1">
      <alignment horizontal="center" vertical="center"/>
    </xf>
    <xf numFmtId="0" fontId="18" fillId="0" borderId="0" xfId="3" applyFont="1" applyAlignment="1">
      <alignment horizontal="left" vertical="center"/>
    </xf>
    <xf numFmtId="0" fontId="31" fillId="0" borderId="4" xfId="3" applyFont="1" applyBorder="1" applyAlignment="1">
      <alignment horizontal="center" vertical="center"/>
    </xf>
    <xf numFmtId="0" fontId="18" fillId="0" borderId="4" xfId="3" applyFont="1" applyBorder="1" applyAlignment="1">
      <alignment horizontal="left" vertical="center"/>
    </xf>
    <xf numFmtId="0" fontId="31" fillId="0" borderId="4" xfId="3" applyFont="1" applyBorder="1" applyAlignment="1">
      <alignment horizontal="right" vertical="center"/>
    </xf>
    <xf numFmtId="0" fontId="18" fillId="0" borderId="10"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11" xfId="3" applyFont="1" applyBorder="1" applyAlignment="1">
      <alignment horizontal="center" vertical="center" shrinkToFit="1"/>
    </xf>
    <xf numFmtId="0" fontId="18" fillId="0" borderId="2" xfId="3" applyFont="1" applyBorder="1" applyAlignment="1">
      <alignment horizontal="center" vertical="center" shrinkToFit="1"/>
    </xf>
    <xf numFmtId="0" fontId="18" fillId="0" borderId="0" xfId="3" applyFont="1" applyAlignment="1">
      <alignment horizontal="center" vertical="center" shrinkToFit="1"/>
    </xf>
    <xf numFmtId="0" fontId="18" fillId="0" borderId="12" xfId="3" applyFont="1" applyBorder="1" applyAlignment="1">
      <alignment horizontal="center" vertical="center" shrinkToFit="1"/>
    </xf>
    <xf numFmtId="0" fontId="18" fillId="0" borderId="5"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9" xfId="3" applyFont="1" applyBorder="1" applyAlignment="1">
      <alignment horizontal="center" vertical="center" shrinkToFit="1"/>
    </xf>
    <xf numFmtId="0" fontId="31" fillId="2" borderId="6" xfId="3" applyFont="1" applyFill="1" applyBorder="1" applyAlignment="1" applyProtection="1">
      <alignment horizontal="center" vertical="center"/>
      <protection locked="0"/>
    </xf>
    <xf numFmtId="0" fontId="18" fillId="0" borderId="6" xfId="3" applyFont="1" applyBorder="1" applyAlignment="1">
      <alignment horizontal="left" vertical="center"/>
    </xf>
    <xf numFmtId="0" fontId="27" fillId="0" borderId="0" xfId="3" applyFont="1" applyAlignment="1">
      <alignment horizontal="center" vertical="center"/>
    </xf>
    <xf numFmtId="49" fontId="45" fillId="0" borderId="0" xfId="3" applyNumberFormat="1" applyFont="1" applyAlignment="1">
      <alignment horizontal="left" vertical="center"/>
    </xf>
    <xf numFmtId="177" fontId="39" fillId="0" borderId="0" xfId="0" applyNumberFormat="1" applyFont="1" applyAlignment="1">
      <alignment horizontal="center" vertical="center"/>
    </xf>
    <xf numFmtId="177" fontId="36" fillId="0" borderId="0" xfId="0" applyNumberFormat="1" applyFont="1" applyAlignment="1">
      <alignment horizontal="left" vertical="center"/>
    </xf>
    <xf numFmtId="0" fontId="48" fillId="0" borderId="0" xfId="3" applyFont="1" applyAlignment="1">
      <alignment horizontal="center" vertical="center"/>
    </xf>
    <xf numFmtId="0" fontId="48" fillId="0" borderId="0" xfId="3" applyFont="1" applyAlignment="1">
      <alignment horizontal="left" vertical="center"/>
    </xf>
    <xf numFmtId="0" fontId="41" fillId="0" borderId="0" xfId="3" applyFont="1" applyAlignment="1">
      <alignment horizontal="center" vertical="center"/>
    </xf>
    <xf numFmtId="0" fontId="47" fillId="0" borderId="0" xfId="3" applyFont="1" applyAlignment="1">
      <alignment horizontal="center" vertical="center" shrinkToFit="1"/>
    </xf>
    <xf numFmtId="0" fontId="0" fillId="0" borderId="0" xfId="0" applyAlignment="1">
      <alignment horizontal="center" vertical="center"/>
    </xf>
  </cellXfs>
  <cellStyles count="4">
    <cellStyle name="桁区切り" xfId="1" builtinId="6"/>
    <cellStyle name="標準" xfId="0" builtinId="0"/>
    <cellStyle name="標準 2" xfId="2" xr:uid="{00000000-0005-0000-0000-000002000000}"/>
    <cellStyle name="標準 3" xfId="3" xr:uid="{C1DBF485-A9BC-4E22-8C8B-FB593FD1591C}"/>
  </cellStyles>
  <dxfs count="4">
    <dxf>
      <font>
        <color theme="0"/>
      </font>
      <fill>
        <patternFill>
          <bgColor rgb="FFFF0000"/>
        </patternFill>
      </fill>
    </dxf>
    <dxf>
      <font>
        <b/>
        <i/>
        <color rgb="FFFF0000"/>
      </font>
    </dxf>
    <dxf>
      <fill>
        <patternFill patternType="none">
          <bgColor auto="1"/>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FFCC"/>
      <color rgb="FFFFCCCC"/>
      <color rgb="FFCCE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5560-9BEB-426D-909C-61452B868ADA}">
  <sheetPr>
    <pageSetUpPr fitToPage="1"/>
  </sheetPr>
  <dimension ref="A1:AL93"/>
  <sheetViews>
    <sheetView tabSelected="1" zoomScaleNormal="100" zoomScalePageLayoutView="115" workbookViewId="0">
      <selection activeCell="D9" sqref="D9:O9"/>
    </sheetView>
  </sheetViews>
  <sheetFormatPr defaultColWidth="3.5703125" defaultRowHeight="13.5" x14ac:dyDescent="0.15"/>
  <cols>
    <col min="1" max="1" width="3.5703125" style="47" customWidth="1"/>
    <col min="2" max="11" width="3.5703125" style="47"/>
    <col min="12" max="12" width="3.5703125" style="47" customWidth="1"/>
    <col min="13" max="31" width="3.5703125" style="47"/>
    <col min="32" max="33" width="3.5703125" style="47" customWidth="1"/>
    <col min="34" max="34" width="17.85546875" style="47" hidden="1" customWidth="1"/>
    <col min="35" max="35" width="35.5703125" style="47" hidden="1" customWidth="1"/>
    <col min="36" max="36" width="5.140625" style="47" hidden="1" customWidth="1"/>
    <col min="37" max="37" width="15.140625" style="47" hidden="1" customWidth="1"/>
    <col min="38" max="38" width="16.85546875" style="47" hidden="1" customWidth="1"/>
    <col min="39" max="41" width="3.5703125" style="47" customWidth="1"/>
    <col min="42" max="16384" width="3.5703125" style="47"/>
  </cols>
  <sheetData>
    <row r="1" spans="1:38" customFormat="1" ht="29.45" customHeight="1" x14ac:dyDescent="0.15">
      <c r="A1" s="150" t="s">
        <v>102</v>
      </c>
      <c r="B1" s="151"/>
      <c r="C1" s="151"/>
      <c r="D1" s="151"/>
      <c r="E1" s="151"/>
      <c r="F1" s="151"/>
      <c r="G1" s="151"/>
      <c r="H1" s="151"/>
      <c r="I1" s="151"/>
      <c r="J1" s="152"/>
      <c r="K1" s="60"/>
      <c r="AF1" t="s">
        <v>118</v>
      </c>
    </row>
    <row r="2" spans="1:38" customFormat="1" ht="8.1" customHeight="1" x14ac:dyDescent="0.15">
      <c r="A2" s="58"/>
      <c r="B2" s="58"/>
      <c r="C2" s="58"/>
      <c r="D2" s="58"/>
      <c r="E2" s="58"/>
      <c r="F2" s="58"/>
      <c r="G2" s="58"/>
      <c r="H2" s="58"/>
      <c r="I2" s="58"/>
      <c r="J2" s="58"/>
      <c r="K2" s="58"/>
    </row>
    <row r="3" spans="1:38" s="19" customFormat="1" ht="26.65" customHeight="1" x14ac:dyDescent="0.15">
      <c r="A3" s="161" t="str">
        <f>AH3&amp;"　申込書"</f>
        <v>なみはやマスターズ公認記録会２０２４　申込書</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H3" s="19" t="s">
        <v>125</v>
      </c>
    </row>
    <row r="4" spans="1:38" s="19" customFormat="1" ht="9" customHeight="1" x14ac:dyDescent="0.15">
      <c r="A4" s="53"/>
      <c r="B4" s="53"/>
      <c r="C4" s="53"/>
      <c r="D4" s="53"/>
      <c r="E4" s="53"/>
      <c r="F4" s="53"/>
      <c r="G4" s="53"/>
      <c r="H4" s="53"/>
      <c r="I4" s="53"/>
      <c r="J4" s="53"/>
      <c r="K4" s="53"/>
      <c r="L4" s="53"/>
      <c r="M4" s="53"/>
      <c r="N4" s="53"/>
      <c r="O4" s="53"/>
      <c r="P4" s="53"/>
      <c r="Q4" s="53"/>
      <c r="R4" s="53"/>
      <c r="S4" s="59"/>
      <c r="T4" s="59"/>
      <c r="U4" s="59"/>
      <c r="V4" s="59"/>
      <c r="W4" s="59"/>
      <c r="X4" s="59"/>
      <c r="Y4" s="59"/>
      <c r="Z4" s="59"/>
      <c r="AA4" s="59"/>
      <c r="AB4" s="59"/>
      <c r="AC4" s="59"/>
      <c r="AD4" s="59"/>
    </row>
    <row r="5" spans="1:38" s="21" customFormat="1" ht="15" hidden="1" customHeight="1" x14ac:dyDescent="0.15">
      <c r="A5" s="20" t="s">
        <v>56</v>
      </c>
      <c r="S5" s="59"/>
      <c r="T5" s="59"/>
      <c r="U5" s="59"/>
      <c r="V5" s="59"/>
      <c r="W5" s="59"/>
      <c r="X5" s="59"/>
      <c r="Y5" s="59"/>
      <c r="Z5" s="59"/>
      <c r="AA5" s="59"/>
      <c r="AB5" s="59"/>
      <c r="AC5" s="59"/>
      <c r="AD5" s="59"/>
      <c r="AI5" s="21" t="s">
        <v>91</v>
      </c>
    </row>
    <row r="6" spans="1:38" s="21" customFormat="1" ht="27.75" customHeight="1" x14ac:dyDescent="0.15">
      <c r="A6" s="22"/>
      <c r="B6" s="23"/>
      <c r="C6" s="23"/>
      <c r="D6" s="18" t="s">
        <v>55</v>
      </c>
      <c r="E6" s="164">
        <v>45584</v>
      </c>
      <c r="F6" s="164"/>
      <c r="G6" s="164"/>
      <c r="H6" s="164"/>
      <c r="I6" s="164"/>
      <c r="J6" s="164"/>
      <c r="K6" s="164"/>
      <c r="L6" s="164"/>
      <c r="M6" s="164"/>
      <c r="N6" s="164"/>
      <c r="O6" s="164"/>
      <c r="P6" s="164"/>
      <c r="Q6" s="164"/>
      <c r="R6" s="164"/>
      <c r="S6" s="164"/>
      <c r="T6" s="164"/>
      <c r="U6" s="164"/>
      <c r="V6" s="164"/>
      <c r="W6" s="164"/>
      <c r="X6" s="164"/>
      <c r="Y6" s="164"/>
      <c r="Z6" s="164"/>
      <c r="AA6" s="164"/>
      <c r="AB6" s="164"/>
      <c r="AC6" s="164"/>
      <c r="AD6" s="165"/>
      <c r="AI6" s="17">
        <v>45584</v>
      </c>
      <c r="AJ6" s="17"/>
      <c r="AK6" s="16">
        <v>45553</v>
      </c>
      <c r="AL6" s="21" t="s">
        <v>126</v>
      </c>
    </row>
    <row r="7" spans="1:38" s="21" customFormat="1" ht="15" customHeight="1" x14ac:dyDescent="0.15">
      <c r="A7" s="20"/>
      <c r="AI7" s="17"/>
      <c r="AJ7" s="17"/>
      <c r="AK7" s="16"/>
    </row>
    <row r="8" spans="1:38" s="21" customFormat="1" ht="21.75" customHeight="1" x14ac:dyDescent="0.15">
      <c r="A8" s="24" t="s">
        <v>57</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6"/>
      <c r="AI8" s="17"/>
      <c r="AJ8" s="17"/>
      <c r="AK8" s="16"/>
    </row>
    <row r="9" spans="1:38" s="21" customFormat="1" ht="36.75" customHeight="1" x14ac:dyDescent="0.15">
      <c r="A9" s="162" t="s">
        <v>58</v>
      </c>
      <c r="B9" s="130"/>
      <c r="C9" s="131"/>
      <c r="D9" s="112"/>
      <c r="E9" s="113"/>
      <c r="F9" s="113"/>
      <c r="G9" s="113"/>
      <c r="H9" s="113"/>
      <c r="I9" s="113"/>
      <c r="J9" s="113"/>
      <c r="K9" s="113"/>
      <c r="L9" s="113"/>
      <c r="M9" s="113"/>
      <c r="N9" s="113"/>
      <c r="O9" s="114"/>
      <c r="P9" s="163" t="s">
        <v>59</v>
      </c>
      <c r="Q9" s="116"/>
      <c r="R9" s="117"/>
      <c r="S9" s="98"/>
      <c r="T9" s="99"/>
      <c r="U9" s="99"/>
      <c r="V9" s="99"/>
      <c r="W9" s="99"/>
      <c r="X9" s="99"/>
      <c r="Y9" s="99"/>
      <c r="Z9" s="99"/>
      <c r="AA9" s="99"/>
      <c r="AB9" s="99"/>
      <c r="AC9" s="99"/>
      <c r="AD9" s="100"/>
      <c r="AH9" s="21" t="str">
        <f>ASC(D9)</f>
        <v/>
      </c>
      <c r="AI9" s="17"/>
      <c r="AJ9" s="17"/>
      <c r="AK9" s="16"/>
    </row>
    <row r="10" spans="1:38" s="21" customFormat="1" ht="30.75" customHeight="1" x14ac:dyDescent="0.15">
      <c r="A10" s="157" t="s">
        <v>92</v>
      </c>
      <c r="B10" s="158"/>
      <c r="C10" s="159"/>
      <c r="D10" s="27" t="s">
        <v>0</v>
      </c>
      <c r="E10" s="107"/>
      <c r="F10" s="107"/>
      <c r="G10" s="107"/>
      <c r="H10" s="108"/>
      <c r="I10" s="105"/>
      <c r="J10" s="105"/>
      <c r="K10" s="105"/>
      <c r="L10" s="105"/>
      <c r="M10" s="105"/>
      <c r="N10" s="105"/>
      <c r="O10" s="105"/>
      <c r="P10" s="105"/>
      <c r="Q10" s="105"/>
      <c r="R10" s="105"/>
      <c r="S10" s="105"/>
      <c r="T10" s="105"/>
      <c r="U10" s="105"/>
      <c r="V10" s="105"/>
      <c r="W10" s="105"/>
      <c r="X10" s="105"/>
      <c r="Y10" s="105"/>
      <c r="Z10" s="105"/>
      <c r="AA10" s="105"/>
      <c r="AB10" s="105"/>
      <c r="AC10" s="105"/>
      <c r="AD10" s="106"/>
      <c r="AI10" s="17"/>
      <c r="AJ10" s="17"/>
      <c r="AK10" s="16"/>
    </row>
    <row r="11" spans="1:38" s="21" customFormat="1" ht="27.75" customHeight="1" thickBot="1" x14ac:dyDescent="0.2">
      <c r="A11" s="115" t="s">
        <v>60</v>
      </c>
      <c r="B11" s="116"/>
      <c r="C11" s="117"/>
      <c r="D11" s="96"/>
      <c r="E11" s="97"/>
      <c r="F11" s="97"/>
      <c r="G11" s="97"/>
      <c r="H11" s="97"/>
      <c r="I11" s="97"/>
      <c r="J11" s="97"/>
      <c r="K11" s="97"/>
      <c r="L11" s="97"/>
      <c r="M11" s="97"/>
      <c r="N11" s="97"/>
      <c r="O11" s="160"/>
      <c r="P11" s="132" t="s">
        <v>61</v>
      </c>
      <c r="Q11" s="133"/>
      <c r="R11" s="134"/>
      <c r="S11" s="166"/>
      <c r="T11" s="167"/>
      <c r="U11" s="167"/>
      <c r="V11" s="167"/>
      <c r="W11" s="167"/>
      <c r="X11" s="167"/>
      <c r="Y11" s="167"/>
      <c r="Z11" s="167"/>
      <c r="AA11" s="167"/>
      <c r="AB11" s="167"/>
      <c r="AC11" s="167"/>
      <c r="AD11" s="168"/>
      <c r="AI11" s="17"/>
      <c r="AJ11" s="17"/>
      <c r="AK11" s="16"/>
    </row>
    <row r="12" spans="1:38" s="21" customFormat="1" ht="27.75" customHeight="1" x14ac:dyDescent="0.15">
      <c r="A12" s="146" t="s">
        <v>62</v>
      </c>
      <c r="B12" s="147"/>
      <c r="C12" s="156"/>
      <c r="D12" s="96"/>
      <c r="E12" s="97"/>
      <c r="F12" s="97"/>
      <c r="G12" s="97"/>
      <c r="H12" s="97"/>
      <c r="I12" s="97"/>
      <c r="J12" s="97"/>
      <c r="K12" s="97"/>
      <c r="L12" s="97"/>
      <c r="M12" s="97"/>
      <c r="N12" s="97"/>
      <c r="O12" s="97"/>
      <c r="P12" s="109" t="s">
        <v>63</v>
      </c>
      <c r="Q12" s="110"/>
      <c r="R12" s="110"/>
      <c r="S12" s="110"/>
      <c r="T12" s="110"/>
      <c r="U12" s="110"/>
      <c r="V12" s="110"/>
      <c r="W12" s="110"/>
      <c r="X12" s="110"/>
      <c r="Y12" s="110"/>
      <c r="Z12" s="110"/>
      <c r="AA12" s="110"/>
      <c r="AB12" s="110"/>
      <c r="AC12" s="110"/>
      <c r="AD12" s="111"/>
    </row>
    <row r="13" spans="1:38" s="21" customFormat="1" ht="15" customHeight="1" x14ac:dyDescent="0.15">
      <c r="A13" s="162" t="s">
        <v>64</v>
      </c>
      <c r="B13" s="169"/>
      <c r="C13" s="170"/>
      <c r="D13" s="101"/>
      <c r="E13" s="102"/>
      <c r="F13" s="102"/>
      <c r="G13" s="102"/>
      <c r="H13" s="102"/>
      <c r="I13" s="102"/>
      <c r="J13" s="102"/>
      <c r="K13" s="102"/>
      <c r="L13" s="102"/>
      <c r="M13" s="102"/>
      <c r="N13" s="102"/>
      <c r="O13" s="102"/>
      <c r="P13" s="174"/>
      <c r="Q13" s="175"/>
      <c r="R13" s="175"/>
      <c r="S13" s="175"/>
      <c r="T13" s="175"/>
      <c r="U13" s="175"/>
      <c r="V13" s="175"/>
      <c r="W13" s="175"/>
      <c r="X13" s="175"/>
      <c r="Y13" s="175"/>
      <c r="Z13" s="175"/>
      <c r="AA13" s="175"/>
      <c r="AB13" s="175"/>
      <c r="AC13" s="175"/>
      <c r="AD13" s="176"/>
    </row>
    <row r="14" spans="1:38" s="19" customFormat="1" ht="21" customHeight="1" thickBot="1" x14ac:dyDescent="0.2">
      <c r="A14" s="171"/>
      <c r="B14" s="172"/>
      <c r="C14" s="173"/>
      <c r="D14" s="103"/>
      <c r="E14" s="104"/>
      <c r="F14" s="104"/>
      <c r="G14" s="104"/>
      <c r="H14" s="104"/>
      <c r="I14" s="104"/>
      <c r="J14" s="104"/>
      <c r="K14" s="104"/>
      <c r="L14" s="104"/>
      <c r="M14" s="104"/>
      <c r="N14" s="104"/>
      <c r="O14" s="104"/>
      <c r="P14" s="177"/>
      <c r="Q14" s="178"/>
      <c r="R14" s="178"/>
      <c r="S14" s="178"/>
      <c r="T14" s="178"/>
      <c r="U14" s="178"/>
      <c r="V14" s="178"/>
      <c r="W14" s="178"/>
      <c r="X14" s="178"/>
      <c r="Y14" s="178"/>
      <c r="Z14" s="178"/>
      <c r="AA14" s="178"/>
      <c r="AB14" s="178"/>
      <c r="AC14" s="178"/>
      <c r="AD14" s="179"/>
      <c r="AE14" s="21"/>
      <c r="AF14" s="21"/>
      <c r="AG14" s="21"/>
      <c r="AH14" s="21"/>
      <c r="AL14" s="21"/>
    </row>
    <row r="15" spans="1:38" s="19" customFormat="1" ht="9.9499999999999993" customHeight="1" x14ac:dyDescent="0.15">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L15" s="21"/>
    </row>
    <row r="16" spans="1:38" s="19" customFormat="1" ht="25.5" customHeight="1" x14ac:dyDescent="0.15">
      <c r="A16" s="145" t="s">
        <v>86</v>
      </c>
      <c r="B16" s="145"/>
      <c r="C16" s="145"/>
      <c r="D16" s="145"/>
      <c r="E16" s="145"/>
      <c r="F16" s="145"/>
      <c r="G16" s="121"/>
      <c r="H16" s="122"/>
      <c r="I16" s="122"/>
      <c r="J16" s="122"/>
      <c r="K16" s="122"/>
      <c r="L16" s="122"/>
      <c r="M16" s="122"/>
      <c r="N16" s="122"/>
      <c r="O16" s="122"/>
      <c r="P16" s="123"/>
      <c r="Q16" s="115" t="s">
        <v>49</v>
      </c>
      <c r="R16" s="116"/>
      <c r="S16" s="117"/>
      <c r="T16" s="118"/>
      <c r="U16" s="119"/>
      <c r="V16" s="119"/>
      <c r="W16" s="120"/>
      <c r="X16" s="115" t="s">
        <v>87</v>
      </c>
      <c r="Y16" s="116"/>
      <c r="Z16" s="117"/>
      <c r="AA16" s="121"/>
      <c r="AB16" s="122"/>
      <c r="AC16" s="122"/>
      <c r="AD16" s="123"/>
      <c r="AE16" s="21"/>
      <c r="AF16" s="21"/>
      <c r="AG16" s="21"/>
      <c r="AH16" s="21"/>
      <c r="AL16" s="21"/>
    </row>
    <row r="17" spans="1:38" s="19" customFormat="1" ht="17.25" customHeight="1" x14ac:dyDescent="0.15">
      <c r="A17" s="145" t="s">
        <v>85</v>
      </c>
      <c r="B17" s="145"/>
      <c r="C17" s="145"/>
      <c r="D17" s="145"/>
      <c r="E17" s="145"/>
      <c r="F17" s="145"/>
      <c r="G17" s="124" t="s">
        <v>1</v>
      </c>
      <c r="H17" s="124"/>
      <c r="I17" s="124"/>
      <c r="J17" s="124"/>
      <c r="K17" s="124"/>
      <c r="L17" s="124"/>
      <c r="M17" s="124"/>
      <c r="N17" s="124"/>
      <c r="O17" s="124"/>
      <c r="P17" s="124"/>
      <c r="Q17" s="124"/>
      <c r="R17" s="124"/>
      <c r="S17" s="124" t="s">
        <v>2</v>
      </c>
      <c r="T17" s="124"/>
      <c r="U17" s="124"/>
      <c r="V17" s="124"/>
      <c r="W17" s="124"/>
      <c r="X17" s="124"/>
      <c r="Y17" s="124"/>
      <c r="Z17" s="124"/>
      <c r="AA17" s="124"/>
      <c r="AB17" s="124"/>
      <c r="AC17" s="124"/>
      <c r="AD17" s="124"/>
      <c r="AE17" s="21"/>
      <c r="AF17" s="21"/>
      <c r="AG17" s="21"/>
      <c r="AH17" s="21"/>
      <c r="AI17" s="19" t="s">
        <v>27</v>
      </c>
      <c r="AJ17" s="95" t="s">
        <v>93</v>
      </c>
      <c r="AK17" s="95"/>
      <c r="AL17" s="21"/>
    </row>
    <row r="18" spans="1:38" s="19" customFormat="1" ht="25.5" customHeight="1" x14ac:dyDescent="0.15">
      <c r="A18" s="145"/>
      <c r="B18" s="145"/>
      <c r="C18" s="145"/>
      <c r="D18" s="145"/>
      <c r="E18" s="145"/>
      <c r="F18" s="145"/>
      <c r="G18" s="138"/>
      <c r="H18" s="139"/>
      <c r="I18" s="139"/>
      <c r="J18" s="139"/>
      <c r="K18" s="139"/>
      <c r="L18" s="139"/>
      <c r="M18" s="139"/>
      <c r="N18" s="139"/>
      <c r="O18" s="139"/>
      <c r="P18" s="139"/>
      <c r="Q18" s="139"/>
      <c r="R18" s="140"/>
      <c r="S18" s="138"/>
      <c r="T18" s="139"/>
      <c r="U18" s="139"/>
      <c r="V18" s="139"/>
      <c r="W18" s="139"/>
      <c r="X18" s="139"/>
      <c r="Y18" s="139"/>
      <c r="Z18" s="139"/>
      <c r="AA18" s="139"/>
      <c r="AB18" s="139"/>
      <c r="AC18" s="139"/>
      <c r="AD18" s="140"/>
      <c r="AE18" s="21"/>
      <c r="AF18" s="21"/>
      <c r="AG18" s="21"/>
      <c r="AH18" s="21"/>
      <c r="AI18" s="19" t="str">
        <f>TRIM(G18)&amp;"　"&amp;TRIM(S18)</f>
        <v>　</v>
      </c>
      <c r="AK18" s="19">
        <f>COUNTA(G20:X21)</f>
        <v>0</v>
      </c>
      <c r="AL18" s="21"/>
    </row>
    <row r="19" spans="1:38" s="19" customFormat="1" ht="20.25" customHeight="1" x14ac:dyDescent="0.15">
      <c r="A19" s="115"/>
      <c r="B19" s="116"/>
      <c r="C19" s="116"/>
      <c r="D19" s="116"/>
      <c r="E19" s="116"/>
      <c r="F19" s="117"/>
      <c r="G19" s="124" t="s">
        <v>90</v>
      </c>
      <c r="H19" s="124"/>
      <c r="I19" s="124"/>
      <c r="J19" s="124"/>
      <c r="K19" s="124"/>
      <c r="L19" s="124"/>
      <c r="M19" s="124" t="s">
        <v>3</v>
      </c>
      <c r="N19" s="124"/>
      <c r="O19" s="124"/>
      <c r="P19" s="124"/>
      <c r="Q19" s="124"/>
      <c r="R19" s="124"/>
      <c r="S19" s="124"/>
      <c r="T19" s="124"/>
      <c r="U19" s="124"/>
      <c r="V19" s="124"/>
      <c r="W19" s="124"/>
      <c r="X19" s="124"/>
      <c r="Y19" s="124" t="s">
        <v>32</v>
      </c>
      <c r="Z19" s="124"/>
      <c r="AA19" s="124"/>
      <c r="AB19" s="124"/>
      <c r="AC19" s="124"/>
      <c r="AD19" s="124"/>
      <c r="AE19" s="21"/>
      <c r="AF19" s="21"/>
      <c r="AG19" s="21"/>
      <c r="AH19" s="28"/>
      <c r="AI19" s="29">
        <f>IF(E6=AI5,"出場日未選択",VLOOKUP(E6,AI6:AL11,3,0))</f>
        <v>45553</v>
      </c>
      <c r="AJ19" s="29"/>
      <c r="AK19" s="29" t="str">
        <f>IF(E6=AI5,"",VLOOKUP(E6,AI6:AL11,4,0))</f>
        <v>←訂正締切日</v>
      </c>
    </row>
    <row r="20" spans="1:38" s="19" customFormat="1" ht="26.25" customHeight="1" x14ac:dyDescent="0.15">
      <c r="A20" s="115" t="s">
        <v>88</v>
      </c>
      <c r="B20" s="116"/>
      <c r="C20" s="116"/>
      <c r="D20" s="116"/>
      <c r="E20" s="116"/>
      <c r="F20" s="117"/>
      <c r="G20" s="142"/>
      <c r="H20" s="143"/>
      <c r="I20" s="143"/>
      <c r="J20" s="143"/>
      <c r="K20" s="143"/>
      <c r="L20" s="143"/>
      <c r="M20" s="143"/>
      <c r="N20" s="143"/>
      <c r="O20" s="143"/>
      <c r="P20" s="143"/>
      <c r="Q20" s="143"/>
      <c r="R20" s="143"/>
      <c r="S20" s="143"/>
      <c r="T20" s="143"/>
      <c r="U20" s="143"/>
      <c r="V20" s="143"/>
      <c r="W20" s="143"/>
      <c r="X20" s="144"/>
      <c r="Y20" s="141"/>
      <c r="Z20" s="141"/>
      <c r="AA20" s="141"/>
      <c r="AB20" s="141"/>
      <c r="AC20" s="141"/>
      <c r="AD20" s="141"/>
      <c r="AE20" s="21"/>
      <c r="AF20" s="21"/>
      <c r="AG20" s="21"/>
      <c r="AH20" s="19" t="str">
        <f>IF(M20="","",VLOOKUP(M20,$AI$49:$AJ$66,2,0)+AK20)</f>
        <v/>
      </c>
      <c r="AI20" s="19">
        <f>IF(G20="",0,VLOOKUP($G20,$AI$49:$AL$88,4,0))</f>
        <v>0</v>
      </c>
      <c r="AJ20" s="19" t="str">
        <f>IF(G20="","",VLOOKUP($G20,$AI$49:$AL$88,2,0))</f>
        <v/>
      </c>
      <c r="AK20" s="19">
        <f>IF(G20="",0,VLOOKUP($G20,$AI$49:$AL$88,3,0))</f>
        <v>0</v>
      </c>
      <c r="AL20" s="19" t="str">
        <f>IF(Y20="","999:99.99"," "&amp;LEFT(RIGHT("  "&amp;TEXT(Y20,"0.00"),7),2)&amp;":"&amp;RIGHT(TEXT(Y20,"0.00"),5))</f>
        <v>999:99.99</v>
      </c>
    </row>
    <row r="21" spans="1:38" s="19" customFormat="1" ht="26.25" customHeight="1" x14ac:dyDescent="0.15">
      <c r="A21" s="115" t="s">
        <v>89</v>
      </c>
      <c r="B21" s="116"/>
      <c r="C21" s="116"/>
      <c r="D21" s="116"/>
      <c r="E21" s="116"/>
      <c r="F21" s="117"/>
      <c r="G21" s="142"/>
      <c r="H21" s="143"/>
      <c r="I21" s="143"/>
      <c r="J21" s="143"/>
      <c r="K21" s="143"/>
      <c r="L21" s="143"/>
      <c r="M21" s="143"/>
      <c r="N21" s="143"/>
      <c r="O21" s="143"/>
      <c r="P21" s="143"/>
      <c r="Q21" s="143"/>
      <c r="R21" s="143"/>
      <c r="S21" s="143"/>
      <c r="T21" s="143"/>
      <c r="U21" s="143"/>
      <c r="V21" s="143"/>
      <c r="W21" s="143"/>
      <c r="X21" s="144"/>
      <c r="Y21" s="141"/>
      <c r="Z21" s="141"/>
      <c r="AA21" s="141"/>
      <c r="AB21" s="141"/>
      <c r="AC21" s="141"/>
      <c r="AD21" s="141"/>
      <c r="AE21" s="21"/>
      <c r="AF21" s="21"/>
      <c r="AG21" s="21"/>
      <c r="AH21" s="19" t="str">
        <f>IF(M21="","",VLOOKUP(M21,$AI$49:$AJ$66,2,0)+AK21)</f>
        <v/>
      </c>
      <c r="AI21" s="19">
        <f>IF(G21="",0,VLOOKUP($G21,$AI$49:$AL$88,4,0))</f>
        <v>0</v>
      </c>
      <c r="AJ21" s="19" t="str">
        <f>IF(G21="","",VLOOKUP($G21,$AI$49:$AL$88,2,0))</f>
        <v/>
      </c>
      <c r="AK21" s="19">
        <f>IF(G21="",0,VLOOKUP($G21,$AI$49:$AL$88,3,0))</f>
        <v>0</v>
      </c>
      <c r="AL21" s="19" t="str">
        <f>IF(Y21="","999:99.99"," "&amp;LEFT(RIGHT("  "&amp;TEXT(Y21,"0.00"),7),2)&amp;":"&amp;RIGHT(TEXT(Y21,"0.00"),5))</f>
        <v>999:99.99</v>
      </c>
    </row>
    <row r="22" spans="1:38" s="19" customFormat="1" ht="9.9499999999999993" customHeight="1" x14ac:dyDescent="0.1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row>
    <row r="23" spans="1:38" s="19" customFormat="1" ht="21" customHeight="1" x14ac:dyDescent="0.15">
      <c r="A23" s="24" t="s">
        <v>65</v>
      </c>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6"/>
      <c r="AE23" s="30"/>
      <c r="AF23" s="30"/>
      <c r="AG23" s="30"/>
      <c r="AH23" s="30"/>
    </row>
    <row r="24" spans="1:38" s="19" customFormat="1" ht="23.25" customHeight="1" x14ac:dyDescent="0.15">
      <c r="A24" s="115"/>
      <c r="B24" s="116"/>
      <c r="C24" s="116"/>
      <c r="D24" s="116"/>
      <c r="E24" s="116"/>
      <c r="F24" s="117"/>
      <c r="G24" s="129" t="s">
        <v>66</v>
      </c>
      <c r="H24" s="130"/>
      <c r="I24" s="130"/>
      <c r="J24" s="130"/>
      <c r="K24" s="131"/>
      <c r="L24" s="130" t="s">
        <v>67</v>
      </c>
      <c r="M24" s="130"/>
      <c r="N24" s="130"/>
      <c r="O24" s="130"/>
      <c r="P24" s="130"/>
      <c r="Q24" s="129"/>
      <c r="R24" s="130"/>
      <c r="S24" s="130"/>
      <c r="T24" s="130"/>
      <c r="U24" s="131"/>
      <c r="V24" s="115" t="s">
        <v>68</v>
      </c>
      <c r="W24" s="116"/>
      <c r="X24" s="116"/>
      <c r="Y24" s="116"/>
      <c r="Z24" s="116"/>
      <c r="AA24" s="116"/>
      <c r="AB24" s="116"/>
      <c r="AC24" s="116"/>
      <c r="AD24" s="117"/>
      <c r="AE24" s="21"/>
      <c r="AF24" s="21"/>
      <c r="AG24" s="21"/>
      <c r="AH24" s="21"/>
    </row>
    <row r="25" spans="1:38" s="19" customFormat="1" ht="23.25" customHeight="1" x14ac:dyDescent="0.15">
      <c r="A25" s="115" t="s">
        <v>69</v>
      </c>
      <c r="B25" s="116"/>
      <c r="C25" s="116"/>
      <c r="D25" s="116"/>
      <c r="E25" s="116"/>
      <c r="F25" s="117"/>
      <c r="G25" s="125">
        <f>IF(T16="女子",1,0)</f>
        <v>0</v>
      </c>
      <c r="H25" s="126"/>
      <c r="I25" s="126"/>
      <c r="J25" s="31"/>
      <c r="K25" s="32" t="s">
        <v>70</v>
      </c>
      <c r="L25" s="125">
        <f>IF(T16="男子",1,0)</f>
        <v>0</v>
      </c>
      <c r="M25" s="126"/>
      <c r="N25" s="126"/>
      <c r="O25" s="31"/>
      <c r="P25" s="32" t="s">
        <v>70</v>
      </c>
      <c r="Q25" s="132"/>
      <c r="R25" s="133"/>
      <c r="S25" s="133"/>
      <c r="T25" s="133"/>
      <c r="U25" s="134"/>
      <c r="V25" s="127">
        <f>G25+L25</f>
        <v>0</v>
      </c>
      <c r="W25" s="128"/>
      <c r="X25" s="128"/>
      <c r="Y25" s="128"/>
      <c r="Z25" s="128"/>
      <c r="AA25" s="128"/>
      <c r="AB25" s="128"/>
      <c r="AC25" s="33"/>
      <c r="AD25" s="34" t="s">
        <v>70</v>
      </c>
      <c r="AE25" s="21"/>
      <c r="AF25" s="21"/>
      <c r="AG25" s="21"/>
      <c r="AH25" s="21"/>
    </row>
    <row r="26" spans="1:38" s="19" customFormat="1" ht="23.25" customHeight="1" x14ac:dyDescent="0.15">
      <c r="A26" s="115" t="s">
        <v>71</v>
      </c>
      <c r="B26" s="116"/>
      <c r="C26" s="116"/>
      <c r="D26" s="116"/>
      <c r="E26" s="116"/>
      <c r="F26" s="117"/>
      <c r="G26" s="125">
        <f>IF(T16="女子",AK18,0)</f>
        <v>0</v>
      </c>
      <c r="H26" s="126"/>
      <c r="I26" s="126"/>
      <c r="J26" s="31"/>
      <c r="K26" s="32" t="s">
        <v>72</v>
      </c>
      <c r="L26" s="125">
        <f>IF(T16="男子",AK18,0)</f>
        <v>0</v>
      </c>
      <c r="M26" s="126"/>
      <c r="N26" s="126"/>
      <c r="O26" s="31"/>
      <c r="P26" s="32" t="s">
        <v>72</v>
      </c>
      <c r="Q26" s="135"/>
      <c r="R26" s="136"/>
      <c r="S26" s="136"/>
      <c r="T26" s="136"/>
      <c r="U26" s="137"/>
      <c r="V26" s="127">
        <f>G26+L26</f>
        <v>0</v>
      </c>
      <c r="W26" s="128"/>
      <c r="X26" s="128"/>
      <c r="Y26" s="128"/>
      <c r="Z26" s="128"/>
      <c r="AA26" s="128"/>
      <c r="AB26" s="128"/>
      <c r="AC26" s="31"/>
      <c r="AD26" s="32" t="s">
        <v>72</v>
      </c>
      <c r="AE26" s="21"/>
      <c r="AF26" s="21"/>
      <c r="AG26" s="21"/>
      <c r="AH26" s="21"/>
    </row>
    <row r="27" spans="1:38" s="19" customFormat="1" ht="9.9499999999999993" customHeight="1" x14ac:dyDescent="0.1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row>
    <row r="28" spans="1:38" s="21" customFormat="1" ht="24" customHeight="1" x14ac:dyDescent="0.15">
      <c r="A28" s="24" t="s">
        <v>73</v>
      </c>
      <c r="B28" s="25"/>
      <c r="C28" s="25"/>
      <c r="D28" s="25"/>
      <c r="E28" s="25"/>
      <c r="F28" s="35"/>
      <c r="G28" s="25"/>
      <c r="H28" s="25"/>
      <c r="I28" s="25"/>
      <c r="J28" s="25"/>
      <c r="K28" s="25"/>
      <c r="L28" s="25"/>
      <c r="M28" s="25"/>
      <c r="N28" s="25"/>
      <c r="O28" s="25"/>
      <c r="P28" s="25"/>
      <c r="Q28" s="25"/>
      <c r="R28" s="25"/>
      <c r="S28" s="25"/>
      <c r="T28" s="25"/>
      <c r="U28" s="25"/>
      <c r="V28" s="25"/>
      <c r="W28" s="25"/>
      <c r="X28" s="25"/>
      <c r="Y28" s="25"/>
      <c r="Z28" s="25"/>
      <c r="AA28" s="25"/>
      <c r="AB28" s="25"/>
      <c r="AC28" s="25"/>
      <c r="AD28" s="26"/>
    </row>
    <row r="29" spans="1:38" s="21" customFormat="1" ht="23.25" customHeight="1" x14ac:dyDescent="0.15">
      <c r="A29" s="201" t="s">
        <v>74</v>
      </c>
      <c r="B29" s="202"/>
      <c r="C29" s="202"/>
      <c r="D29" s="202"/>
      <c r="E29" s="202"/>
      <c r="F29" s="203"/>
      <c r="G29" s="64"/>
      <c r="H29" s="45" t="s">
        <v>122</v>
      </c>
      <c r="I29" s="45"/>
      <c r="J29" s="45"/>
      <c r="K29" s="45"/>
      <c r="L29" s="45"/>
      <c r="M29" s="65"/>
      <c r="N29" s="45"/>
      <c r="O29" s="65"/>
      <c r="P29" s="45"/>
      <c r="Q29" s="194">
        <f>COUNTIF(AI20:AI21,1800)</f>
        <v>0</v>
      </c>
      <c r="R29" s="194"/>
      <c r="S29" s="195" t="s">
        <v>72</v>
      </c>
      <c r="T29" s="195"/>
      <c r="U29" s="45"/>
      <c r="V29" s="65"/>
      <c r="W29" s="65"/>
      <c r="X29" s="65"/>
      <c r="Y29" s="65"/>
      <c r="Z29" s="65"/>
      <c r="AA29" s="65"/>
      <c r="AB29" s="65"/>
      <c r="AC29" s="65"/>
      <c r="AD29" s="92"/>
    </row>
    <row r="30" spans="1:38" s="21" customFormat="1" ht="19.5" hidden="1" customHeight="1" x14ac:dyDescent="0.15">
      <c r="A30" s="204"/>
      <c r="B30" s="205"/>
      <c r="C30" s="205"/>
      <c r="D30" s="205"/>
      <c r="E30" s="205"/>
      <c r="F30" s="206"/>
      <c r="G30" s="67"/>
      <c r="H30" s="33" t="s">
        <v>117</v>
      </c>
      <c r="I30" s="33"/>
      <c r="J30" s="33"/>
      <c r="K30" s="33"/>
      <c r="L30" s="33"/>
      <c r="N30" s="33"/>
      <c r="P30" s="33"/>
      <c r="Q30" s="93"/>
      <c r="R30" s="93"/>
      <c r="S30" s="33"/>
      <c r="T30" s="33"/>
      <c r="U30" s="33"/>
      <c r="V30" s="93"/>
      <c r="W30" s="93"/>
      <c r="X30" s="93"/>
      <c r="Y30" s="93"/>
      <c r="Z30" s="93"/>
      <c r="AA30" s="93"/>
      <c r="AB30" s="93"/>
      <c r="AC30" s="93"/>
      <c r="AD30" s="90"/>
    </row>
    <row r="31" spans="1:38" s="21" customFormat="1" ht="19.5" customHeight="1" x14ac:dyDescent="0.15">
      <c r="A31" s="204"/>
      <c r="B31" s="205"/>
      <c r="C31" s="205"/>
      <c r="D31" s="205"/>
      <c r="E31" s="205"/>
      <c r="F31" s="206"/>
      <c r="G31" s="67"/>
      <c r="H31" s="33" t="s">
        <v>117</v>
      </c>
      <c r="I31" s="33"/>
      <c r="J31" s="33"/>
      <c r="K31" s="33"/>
      <c r="L31" s="33"/>
      <c r="N31" s="33"/>
      <c r="P31" s="33"/>
      <c r="Q31" s="196">
        <f>COUNTIF(AI20:AI21,3000)</f>
        <v>0</v>
      </c>
      <c r="R31" s="196"/>
      <c r="S31" s="197" t="s">
        <v>72</v>
      </c>
      <c r="T31" s="197"/>
      <c r="U31" s="33"/>
      <c r="AD31" s="94"/>
    </row>
    <row r="32" spans="1:38" s="21" customFormat="1" ht="19.5" customHeight="1" x14ac:dyDescent="0.15">
      <c r="A32" s="207"/>
      <c r="B32" s="208"/>
      <c r="C32" s="208"/>
      <c r="D32" s="208"/>
      <c r="E32" s="208"/>
      <c r="F32" s="209"/>
      <c r="G32" s="66"/>
      <c r="H32" s="62" t="s">
        <v>124</v>
      </c>
      <c r="I32" s="62"/>
      <c r="J32" s="62"/>
      <c r="K32" s="62"/>
      <c r="L32" s="62"/>
      <c r="M32" s="63"/>
      <c r="N32" s="62"/>
      <c r="O32" s="63"/>
      <c r="P32" s="62"/>
      <c r="Q32" s="198">
        <f>COUNTIF(AI20:AI21,5000)</f>
        <v>0</v>
      </c>
      <c r="R32" s="198"/>
      <c r="S32" s="199" t="s">
        <v>72</v>
      </c>
      <c r="T32" s="199"/>
      <c r="U32" s="62"/>
      <c r="V32" s="200" t="str">
        <f>DBCS(TEXT(SUM(AI20:AI21),"#,##0"))</f>
        <v>０</v>
      </c>
      <c r="W32" s="200"/>
      <c r="X32" s="200"/>
      <c r="Y32" s="200"/>
      <c r="Z32" s="200"/>
      <c r="AA32" s="200"/>
      <c r="AB32" s="200"/>
      <c r="AC32" s="200"/>
      <c r="AD32" s="91" t="s">
        <v>75</v>
      </c>
    </row>
    <row r="33" spans="1:36" s="21" customFormat="1" ht="23.25" hidden="1" customHeight="1" x14ac:dyDescent="0.15">
      <c r="A33" s="146" t="s">
        <v>131</v>
      </c>
      <c r="B33" s="147"/>
      <c r="C33" s="147"/>
      <c r="D33" s="147"/>
      <c r="E33" s="147"/>
      <c r="F33" s="156"/>
      <c r="G33" s="23"/>
      <c r="H33" s="23"/>
      <c r="I33" s="23"/>
      <c r="J33" s="23"/>
      <c r="K33" s="23"/>
      <c r="L33" s="23"/>
      <c r="M33" s="23"/>
      <c r="N33" s="23"/>
      <c r="O33" s="23"/>
      <c r="P33" s="31"/>
      <c r="Q33" s="210"/>
      <c r="R33" s="210"/>
      <c r="S33" s="211" t="s">
        <v>72</v>
      </c>
      <c r="T33" s="211"/>
      <c r="U33" s="31"/>
      <c r="V33" s="128" t="str">
        <f>DBCS(TEXT(Q33*2800,"#,##0"))</f>
        <v>０</v>
      </c>
      <c r="W33" s="128"/>
      <c r="X33" s="128"/>
      <c r="Y33" s="128"/>
      <c r="Z33" s="128"/>
      <c r="AA33" s="128"/>
      <c r="AB33" s="128"/>
      <c r="AC33" s="128"/>
      <c r="AD33" s="46" t="s">
        <v>75</v>
      </c>
    </row>
    <row r="34" spans="1:36" s="21" customFormat="1" ht="23.25" hidden="1" customHeight="1" x14ac:dyDescent="0.15">
      <c r="A34" s="146" t="s">
        <v>121</v>
      </c>
      <c r="B34" s="147"/>
      <c r="C34" s="147"/>
      <c r="D34" s="147"/>
      <c r="E34" s="147"/>
      <c r="F34" s="147"/>
      <c r="G34" s="147"/>
      <c r="H34" s="147"/>
      <c r="I34" s="147"/>
      <c r="J34" s="147"/>
      <c r="K34" s="147"/>
      <c r="L34" s="147"/>
      <c r="M34" s="147"/>
      <c r="N34" s="147"/>
      <c r="O34" s="147"/>
      <c r="P34" s="147"/>
      <c r="Q34" s="147"/>
      <c r="R34" s="147"/>
      <c r="S34" s="147"/>
      <c r="T34" s="147"/>
      <c r="U34" s="156"/>
      <c r="V34" s="193" t="str">
        <f>DBCS(TEXT(SUM(AI20:AI21)+Q33*2800,"#,##0"))</f>
        <v>０</v>
      </c>
      <c r="W34" s="193"/>
      <c r="X34" s="193"/>
      <c r="Y34" s="193"/>
      <c r="Z34" s="193"/>
      <c r="AA34" s="193"/>
      <c r="AB34" s="193"/>
      <c r="AC34" s="193"/>
      <c r="AD34" s="90" t="s">
        <v>75</v>
      </c>
    </row>
    <row r="35" spans="1:36" s="21" customFormat="1" ht="9.9499999999999993" customHeight="1" x14ac:dyDescent="0.1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row>
    <row r="36" spans="1:36" s="21" customFormat="1" ht="21.75" customHeight="1" x14ac:dyDescent="0.15">
      <c r="A36" s="36" t="s">
        <v>76</v>
      </c>
      <c r="B36" s="37"/>
      <c r="C36" s="37"/>
      <c r="D36" s="37"/>
      <c r="E36" s="37"/>
      <c r="F36" s="38"/>
      <c r="G36" s="37"/>
      <c r="H36" s="37"/>
      <c r="I36" s="37"/>
      <c r="J36" s="37"/>
      <c r="K36" s="37"/>
      <c r="L36" s="37"/>
      <c r="M36" s="37"/>
      <c r="N36" s="37"/>
      <c r="O36" s="37"/>
      <c r="P36" s="37"/>
      <c r="Q36" s="37"/>
      <c r="R36" s="37"/>
      <c r="S36" s="37"/>
      <c r="T36" s="37"/>
      <c r="U36" s="37"/>
      <c r="V36" s="37"/>
      <c r="W36" s="37"/>
      <c r="X36" s="37"/>
      <c r="Y36" s="37"/>
      <c r="Z36" s="37"/>
      <c r="AA36" s="37"/>
      <c r="AB36" s="37"/>
      <c r="AC36" s="37"/>
      <c r="AD36" s="39"/>
    </row>
    <row r="37" spans="1:36" s="21" customFormat="1" ht="15.75" customHeight="1" x14ac:dyDescent="0.15">
      <c r="A37" s="54" t="s">
        <v>133</v>
      </c>
      <c r="B37" s="40"/>
      <c r="C37" s="40"/>
      <c r="D37" s="40"/>
      <c r="E37" s="40"/>
      <c r="F37" s="41"/>
      <c r="G37" s="40"/>
      <c r="H37" s="40"/>
      <c r="I37" s="40"/>
      <c r="J37" s="40"/>
      <c r="K37" s="40"/>
      <c r="L37" s="40"/>
      <c r="M37" s="40"/>
      <c r="N37" s="40"/>
      <c r="O37" s="40"/>
      <c r="P37" s="40"/>
      <c r="Q37" s="40"/>
      <c r="R37" s="40"/>
      <c r="S37" s="40"/>
      <c r="T37" s="40"/>
      <c r="U37" s="40"/>
      <c r="V37" s="40"/>
      <c r="W37" s="40"/>
      <c r="X37" s="40"/>
      <c r="Y37" s="40"/>
      <c r="Z37" s="40"/>
      <c r="AA37" s="40"/>
      <c r="AB37" s="40"/>
      <c r="AC37" s="40"/>
      <c r="AD37" s="42"/>
    </row>
    <row r="38" spans="1:36" s="21" customFormat="1" ht="15.75" customHeight="1" x14ac:dyDescent="0.15">
      <c r="A38" s="54" t="s">
        <v>134</v>
      </c>
      <c r="B38" s="40"/>
      <c r="C38" s="40"/>
      <c r="D38" s="40"/>
      <c r="E38" s="40"/>
      <c r="F38" s="41"/>
      <c r="G38" s="40"/>
      <c r="H38" s="40"/>
      <c r="I38" s="40"/>
      <c r="J38" s="40"/>
      <c r="K38" s="40"/>
      <c r="L38" s="40"/>
      <c r="M38" s="40"/>
      <c r="N38" s="40"/>
      <c r="O38" s="40"/>
      <c r="P38" s="40"/>
      <c r="Q38" s="40"/>
      <c r="R38" s="40"/>
      <c r="S38" s="40"/>
      <c r="T38" s="40"/>
      <c r="U38" s="40"/>
      <c r="V38" s="40"/>
      <c r="W38" s="40"/>
      <c r="X38" s="40"/>
      <c r="Y38" s="40"/>
      <c r="Z38" s="40"/>
      <c r="AA38" s="40"/>
      <c r="AB38" s="40"/>
      <c r="AC38" s="40"/>
      <c r="AD38" s="42"/>
    </row>
    <row r="39" spans="1:36" s="21" customFormat="1" ht="15.75" customHeight="1" x14ac:dyDescent="0.15">
      <c r="A39" s="55" t="s">
        <v>77</v>
      </c>
      <c r="B39" s="43"/>
      <c r="C39" s="43"/>
      <c r="D39" s="43"/>
      <c r="E39" s="43"/>
      <c r="F39" s="44"/>
      <c r="G39" s="40"/>
      <c r="H39" s="40"/>
      <c r="I39" s="40"/>
      <c r="J39" s="40"/>
      <c r="K39" s="40"/>
      <c r="L39" s="40"/>
      <c r="M39" s="40"/>
      <c r="N39" s="40"/>
      <c r="O39" s="40"/>
      <c r="P39" s="40"/>
      <c r="Q39" s="40"/>
      <c r="R39" s="40"/>
      <c r="S39" s="40"/>
      <c r="T39" s="40"/>
      <c r="U39" s="40"/>
      <c r="V39" s="40"/>
      <c r="W39" s="40"/>
      <c r="X39" s="40"/>
      <c r="Y39" s="40"/>
      <c r="Z39" s="40"/>
      <c r="AA39" s="40"/>
      <c r="AB39" s="40"/>
      <c r="AC39" s="40"/>
      <c r="AD39" s="42"/>
    </row>
    <row r="40" spans="1:36" s="21" customFormat="1" ht="22.5" customHeight="1" x14ac:dyDescent="0.15">
      <c r="A40" s="146" t="s">
        <v>78</v>
      </c>
      <c r="B40" s="147"/>
      <c r="C40" s="147"/>
      <c r="D40" s="147"/>
      <c r="E40" s="148"/>
      <c r="F40" s="149"/>
      <c r="G40" s="149"/>
      <c r="H40" s="149"/>
      <c r="I40" s="45" t="s">
        <v>79</v>
      </c>
      <c r="J40" s="149"/>
      <c r="K40" s="149"/>
      <c r="L40" s="45" t="s">
        <v>80</v>
      </c>
      <c r="M40" s="149"/>
      <c r="N40" s="149"/>
      <c r="O40" s="45" t="s">
        <v>81</v>
      </c>
      <c r="P40" s="145" t="s">
        <v>82</v>
      </c>
      <c r="Q40" s="145"/>
      <c r="R40" s="145"/>
      <c r="S40" s="145"/>
      <c r="T40" s="145"/>
      <c r="U40" s="191" t="str">
        <f>V34</f>
        <v>０</v>
      </c>
      <c r="V40" s="192"/>
      <c r="W40" s="192"/>
      <c r="X40" s="192"/>
      <c r="Y40" s="192"/>
      <c r="Z40" s="192"/>
      <c r="AA40" s="192"/>
      <c r="AB40" s="192"/>
      <c r="AC40" s="192"/>
      <c r="AD40" s="46" t="s">
        <v>94</v>
      </c>
    </row>
    <row r="41" spans="1:36" s="30" customFormat="1" ht="22.5" customHeight="1" x14ac:dyDescent="0.15">
      <c r="A41" s="189" t="s">
        <v>83</v>
      </c>
      <c r="B41" s="189"/>
      <c r="C41" s="189"/>
      <c r="D41" s="189"/>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21"/>
      <c r="AF41" s="21"/>
      <c r="AG41" s="21"/>
      <c r="AH41" s="21"/>
    </row>
    <row r="42" spans="1:36" s="56" customFormat="1" ht="14.25" customHeight="1" x14ac:dyDescent="0.15">
      <c r="A42" s="180" t="s">
        <v>100</v>
      </c>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2"/>
    </row>
    <row r="43" spans="1:36" s="56" customFormat="1" ht="42.95" customHeight="1" x14ac:dyDescent="0.15">
      <c r="A43" s="57"/>
      <c r="B43" s="187" t="s">
        <v>101</v>
      </c>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8"/>
    </row>
    <row r="44" spans="1:36" s="21" customFormat="1" ht="17.25" customHeight="1" x14ac:dyDescent="0.15">
      <c r="A44" s="183" t="s">
        <v>119</v>
      </c>
      <c r="B44" s="184"/>
      <c r="C44" s="184"/>
      <c r="D44" s="70"/>
      <c r="E44" s="37"/>
      <c r="F44" s="38"/>
      <c r="G44" s="37"/>
      <c r="H44" s="37"/>
      <c r="I44" s="37"/>
      <c r="J44" s="37"/>
      <c r="K44" s="37"/>
      <c r="L44" s="37"/>
      <c r="M44" s="37"/>
      <c r="N44" s="37"/>
      <c r="O44" s="37"/>
      <c r="P44" s="37"/>
      <c r="Q44" s="37"/>
      <c r="R44" s="37"/>
      <c r="S44" s="37"/>
      <c r="T44" s="37"/>
      <c r="U44" s="37"/>
      <c r="V44" s="37"/>
      <c r="W44" s="37"/>
      <c r="X44" s="37"/>
      <c r="Y44" s="37"/>
      <c r="Z44" s="37"/>
      <c r="AA44" s="37"/>
      <c r="AB44" s="37"/>
      <c r="AC44" s="37"/>
      <c r="AD44" s="39"/>
    </row>
    <row r="45" spans="1:36" s="21" customFormat="1" ht="17.25" customHeight="1" x14ac:dyDescent="0.15">
      <c r="A45" s="185"/>
      <c r="B45" s="186"/>
      <c r="C45" s="186"/>
      <c r="D45" s="71"/>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9"/>
    </row>
    <row r="46" spans="1:36" s="21" customFormat="1" ht="36.75" customHeight="1" x14ac:dyDescent="0.15">
      <c r="A46" s="153"/>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5"/>
    </row>
    <row r="47" spans="1:36" s="21" customFormat="1" ht="16.899999999999999" customHeight="1" x14ac:dyDescent="0.15"/>
    <row r="48" spans="1:36" s="21" customFormat="1" x14ac:dyDescent="0.15">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I48" s="61"/>
      <c r="AJ48" s="8"/>
    </row>
    <row r="49" spans="1:38" s="21" customFormat="1" x14ac:dyDescent="0.15">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H49" t="s">
        <v>103</v>
      </c>
      <c r="AI49" t="str">
        <f>"午前の部(第５回)　"&amp;AH49</f>
        <v>午前の部(第５回)　 25m自　由　形</v>
      </c>
      <c r="AJ49" s="10">
        <v>1</v>
      </c>
      <c r="AK49" s="21">
        <v>25</v>
      </c>
      <c r="AL49" s="21">
        <v>1800</v>
      </c>
    </row>
    <row r="50" spans="1:38" s="21" customFormat="1" x14ac:dyDescent="0.15">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H50" t="s">
        <v>104</v>
      </c>
      <c r="AI50" t="str">
        <f t="shared" ref="AI50:AI67" si="0">"午前の部(第５回)　"&amp;AH50</f>
        <v>午前の部(第５回)　 50m自　由　形</v>
      </c>
      <c r="AJ50" s="9">
        <v>1</v>
      </c>
      <c r="AK50" s="21">
        <v>50</v>
      </c>
      <c r="AL50" s="21">
        <v>1800</v>
      </c>
    </row>
    <row r="51" spans="1:38" s="21" customFormat="1" x14ac:dyDescent="0.15">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H51" t="s">
        <v>105</v>
      </c>
      <c r="AI51" t="str">
        <f t="shared" si="0"/>
        <v>午前の部(第５回)　100m自　由　形</v>
      </c>
      <c r="AJ51" s="10">
        <v>1</v>
      </c>
      <c r="AK51" s="21">
        <v>100</v>
      </c>
      <c r="AL51" s="21">
        <v>1800</v>
      </c>
    </row>
    <row r="52" spans="1:38" s="21" customFormat="1" x14ac:dyDescent="0.15">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H52" t="s">
        <v>106</v>
      </c>
      <c r="AI52" t="str">
        <f t="shared" si="0"/>
        <v>午前の部(第５回)　200m自　由　形</v>
      </c>
      <c r="AJ52" s="10">
        <v>1</v>
      </c>
      <c r="AK52" s="21">
        <v>200</v>
      </c>
      <c r="AL52" s="21">
        <v>1800</v>
      </c>
    </row>
    <row r="53" spans="1:38" s="21" customFormat="1" x14ac:dyDescent="0.15">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t="s">
        <v>123</v>
      </c>
      <c r="AI53" t="str">
        <f t="shared" si="0"/>
        <v>午前の部(第５回)　400m自　由　形</v>
      </c>
      <c r="AJ53" s="10">
        <v>1</v>
      </c>
      <c r="AK53" s="21">
        <v>400</v>
      </c>
      <c r="AL53" s="21">
        <v>3000</v>
      </c>
    </row>
    <row r="54" spans="1:38" s="21" customFormat="1" x14ac:dyDescent="0.15">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t="s">
        <v>107</v>
      </c>
      <c r="AI54" t="str">
        <f t="shared" si="0"/>
        <v>午前の部(第５回)　 25m背　泳　ぎ</v>
      </c>
      <c r="AJ54" s="9">
        <v>2</v>
      </c>
      <c r="AK54" s="21">
        <v>25</v>
      </c>
      <c r="AL54" s="21">
        <v>1800</v>
      </c>
    </row>
    <row r="55" spans="1:38" s="21" customFormat="1" x14ac:dyDescent="0.15">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t="s">
        <v>108</v>
      </c>
      <c r="AI55" t="str">
        <f t="shared" si="0"/>
        <v>午前の部(第５回)　 50m背　泳　ぎ</v>
      </c>
      <c r="AJ55" s="9">
        <v>2</v>
      </c>
      <c r="AK55" s="21">
        <v>50</v>
      </c>
      <c r="AL55" s="21">
        <v>1800</v>
      </c>
    </row>
    <row r="56" spans="1:38" s="21" customFormat="1" x14ac:dyDescent="0.15">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t="s">
        <v>109</v>
      </c>
      <c r="AI56" t="str">
        <f t="shared" si="0"/>
        <v>午前の部(第５回)　100m背　泳　ぎ</v>
      </c>
      <c r="AJ56" s="9">
        <v>2</v>
      </c>
      <c r="AK56" s="21">
        <v>100</v>
      </c>
      <c r="AL56" s="21">
        <v>1800</v>
      </c>
    </row>
    <row r="57" spans="1:38" s="21" customFormat="1" x14ac:dyDescent="0.15">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t="s">
        <v>110</v>
      </c>
      <c r="AI57" t="str">
        <f t="shared" si="0"/>
        <v>午前の部(第５回)　200m背　泳　ぎ</v>
      </c>
      <c r="AJ57" s="9">
        <v>2</v>
      </c>
      <c r="AK57" s="21">
        <v>200</v>
      </c>
      <c r="AL57" s="21">
        <v>1800</v>
      </c>
    </row>
    <row r="58" spans="1:38" s="21" customFormat="1" x14ac:dyDescent="0.15">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t="s">
        <v>111</v>
      </c>
      <c r="AI58" t="str">
        <f t="shared" si="0"/>
        <v>午前の部(第５回)　 25m平　泳　ぎ</v>
      </c>
      <c r="AJ58" s="9">
        <v>3</v>
      </c>
      <c r="AK58" s="21">
        <v>25</v>
      </c>
      <c r="AL58" s="21">
        <v>1800</v>
      </c>
    </row>
    <row r="59" spans="1:38" s="21" customFormat="1" x14ac:dyDescent="0.15">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t="s">
        <v>112</v>
      </c>
      <c r="AI59" t="str">
        <f t="shared" si="0"/>
        <v>午前の部(第５回)　 50m平　泳　ぎ</v>
      </c>
      <c r="AJ59" s="9">
        <v>3</v>
      </c>
      <c r="AK59" s="21">
        <v>50</v>
      </c>
      <c r="AL59" s="21">
        <v>1800</v>
      </c>
    </row>
    <row r="60" spans="1:38" s="21" customFormat="1" x14ac:dyDescent="0.15">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t="s">
        <v>113</v>
      </c>
      <c r="AI60" t="str">
        <f t="shared" si="0"/>
        <v>午前の部(第５回)　100m平　泳　ぎ</v>
      </c>
      <c r="AJ60" s="9">
        <v>3</v>
      </c>
      <c r="AK60" s="21">
        <v>100</v>
      </c>
      <c r="AL60" s="21">
        <v>1800</v>
      </c>
    </row>
    <row r="61" spans="1:38" s="21" customFormat="1" x14ac:dyDescent="0.15">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t="s">
        <v>114</v>
      </c>
      <c r="AI61" t="str">
        <f t="shared" si="0"/>
        <v>午前の部(第５回)　200m平　泳　ぎ</v>
      </c>
      <c r="AJ61" s="9">
        <v>3</v>
      </c>
      <c r="AK61" s="21">
        <v>200</v>
      </c>
      <c r="AL61" s="21">
        <v>1800</v>
      </c>
    </row>
    <row r="62" spans="1:38" s="21" customFormat="1" x14ac:dyDescent="0.15">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t="s">
        <v>53</v>
      </c>
      <c r="AI62" t="str">
        <f t="shared" si="0"/>
        <v>午前の部(第５回)　 25mバタフライ</v>
      </c>
      <c r="AJ62" s="9">
        <v>4</v>
      </c>
      <c r="AK62" s="21">
        <v>25</v>
      </c>
      <c r="AL62" s="21">
        <v>1800</v>
      </c>
    </row>
    <row r="63" spans="1:38" s="21" customFormat="1" x14ac:dyDescent="0.15">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t="s">
        <v>51</v>
      </c>
      <c r="AI63" t="str">
        <f t="shared" si="0"/>
        <v>午前の部(第５回)　 50mバタフライ</v>
      </c>
      <c r="AJ63" s="9">
        <v>4</v>
      </c>
      <c r="AK63" s="21">
        <v>50</v>
      </c>
      <c r="AL63" s="21">
        <v>1800</v>
      </c>
    </row>
    <row r="64" spans="1:38" s="21" customFormat="1" x14ac:dyDescent="0.15">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t="s">
        <v>50</v>
      </c>
      <c r="AI64" t="str">
        <f t="shared" si="0"/>
        <v>午前の部(第５回)　100mバタフライ</v>
      </c>
      <c r="AJ64" s="9">
        <v>4</v>
      </c>
      <c r="AK64" s="21">
        <v>100</v>
      </c>
      <c r="AL64" s="21">
        <v>1800</v>
      </c>
    </row>
    <row r="65" spans="1:38" s="21" customFormat="1" x14ac:dyDescent="0.15">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t="s">
        <v>54</v>
      </c>
      <c r="AI65" t="str">
        <f t="shared" si="0"/>
        <v>午前の部(第５回)　200mバタフライ</v>
      </c>
      <c r="AJ65" s="9">
        <v>4</v>
      </c>
      <c r="AK65" s="21">
        <v>200</v>
      </c>
      <c r="AL65" s="21">
        <v>1800</v>
      </c>
    </row>
    <row r="66" spans="1:38" x14ac:dyDescent="0.15">
      <c r="AH66" t="s">
        <v>115</v>
      </c>
      <c r="AI66" t="str">
        <f t="shared" si="0"/>
        <v>午前の部(第５回)　100m個人メドレー</v>
      </c>
      <c r="AJ66" s="9">
        <v>5</v>
      </c>
      <c r="AK66" s="21">
        <v>100</v>
      </c>
      <c r="AL66" s="21">
        <v>1800</v>
      </c>
    </row>
    <row r="67" spans="1:38" x14ac:dyDescent="0.15">
      <c r="AH67" s="5" t="s">
        <v>116</v>
      </c>
      <c r="AI67" s="5" t="str">
        <f t="shared" si="0"/>
        <v>午前の部(第５回)　200m個人メドレー</v>
      </c>
      <c r="AJ67" s="72">
        <v>5</v>
      </c>
      <c r="AK67" s="63">
        <v>200</v>
      </c>
      <c r="AL67" s="63">
        <v>1800</v>
      </c>
    </row>
    <row r="68" spans="1:38" x14ac:dyDescent="0.15">
      <c r="AH68" t="s">
        <v>103</v>
      </c>
      <c r="AI68" t="str">
        <f>"午後の部(第６回)　"&amp;AH68</f>
        <v>午後の部(第６回)　 25m自　由　形</v>
      </c>
      <c r="AJ68" s="10">
        <v>11</v>
      </c>
      <c r="AK68" s="21">
        <v>25</v>
      </c>
      <c r="AL68" s="21">
        <v>1800</v>
      </c>
    </row>
    <row r="69" spans="1:38" x14ac:dyDescent="0.15">
      <c r="AH69" t="s">
        <v>104</v>
      </c>
      <c r="AI69" t="str">
        <f t="shared" ref="AI69:AI86" si="1">"午後の部(第６回)　"&amp;AH69</f>
        <v>午後の部(第６回)　 50m自　由　形</v>
      </c>
      <c r="AJ69" s="9">
        <v>11</v>
      </c>
      <c r="AK69" s="21">
        <v>50</v>
      </c>
      <c r="AL69" s="21">
        <v>1800</v>
      </c>
    </row>
    <row r="70" spans="1:38" x14ac:dyDescent="0.15">
      <c r="AH70" t="s">
        <v>105</v>
      </c>
      <c r="AI70" t="str">
        <f t="shared" si="1"/>
        <v>午後の部(第６回)　100m自　由　形</v>
      </c>
      <c r="AJ70" s="10">
        <v>11</v>
      </c>
      <c r="AK70" s="21">
        <v>100</v>
      </c>
      <c r="AL70" s="21">
        <v>1800</v>
      </c>
    </row>
    <row r="71" spans="1:38" x14ac:dyDescent="0.15">
      <c r="AH71" t="s">
        <v>106</v>
      </c>
      <c r="AI71" t="str">
        <f t="shared" si="1"/>
        <v>午後の部(第６回)　200m自　由　形</v>
      </c>
      <c r="AJ71" s="10">
        <v>11</v>
      </c>
      <c r="AK71" s="21">
        <v>200</v>
      </c>
      <c r="AL71" s="21">
        <v>1800</v>
      </c>
    </row>
    <row r="72" spans="1:38" x14ac:dyDescent="0.15">
      <c r="AH72" t="s">
        <v>132</v>
      </c>
      <c r="AI72" t="str">
        <f t="shared" si="1"/>
        <v>午後の部(第６回)　800m自　由　形</v>
      </c>
      <c r="AJ72" s="10">
        <v>11</v>
      </c>
      <c r="AK72" s="21">
        <v>800</v>
      </c>
      <c r="AL72" s="21">
        <v>5000</v>
      </c>
    </row>
    <row r="73" spans="1:38" x14ac:dyDescent="0.15">
      <c r="AH73" t="s">
        <v>107</v>
      </c>
      <c r="AI73" t="str">
        <f t="shared" si="1"/>
        <v>午後の部(第６回)　 25m背　泳　ぎ</v>
      </c>
      <c r="AJ73" s="9">
        <v>12</v>
      </c>
      <c r="AK73" s="21">
        <v>25</v>
      </c>
      <c r="AL73" s="21">
        <v>1800</v>
      </c>
    </row>
    <row r="74" spans="1:38" x14ac:dyDescent="0.15">
      <c r="AH74" t="s">
        <v>108</v>
      </c>
      <c r="AI74" t="str">
        <f t="shared" si="1"/>
        <v>午後の部(第６回)　 50m背　泳　ぎ</v>
      </c>
      <c r="AJ74" s="9">
        <v>12</v>
      </c>
      <c r="AK74" s="21">
        <v>50</v>
      </c>
      <c r="AL74" s="21">
        <v>1800</v>
      </c>
    </row>
    <row r="75" spans="1:38" x14ac:dyDescent="0.15">
      <c r="AH75" t="s">
        <v>109</v>
      </c>
      <c r="AI75" t="str">
        <f t="shared" si="1"/>
        <v>午後の部(第６回)　100m背　泳　ぎ</v>
      </c>
      <c r="AJ75" s="9">
        <v>12</v>
      </c>
      <c r="AK75" s="21">
        <v>100</v>
      </c>
      <c r="AL75" s="21">
        <v>1800</v>
      </c>
    </row>
    <row r="76" spans="1:38" x14ac:dyDescent="0.15">
      <c r="AH76" t="s">
        <v>110</v>
      </c>
      <c r="AI76" t="str">
        <f t="shared" si="1"/>
        <v>午後の部(第６回)　200m背　泳　ぎ</v>
      </c>
      <c r="AJ76" s="9">
        <v>12</v>
      </c>
      <c r="AK76" s="21">
        <v>200</v>
      </c>
      <c r="AL76" s="21">
        <v>1800</v>
      </c>
    </row>
    <row r="77" spans="1:38" x14ac:dyDescent="0.15">
      <c r="AH77" t="s">
        <v>111</v>
      </c>
      <c r="AI77" t="str">
        <f t="shared" si="1"/>
        <v>午後の部(第６回)　 25m平　泳　ぎ</v>
      </c>
      <c r="AJ77" s="9">
        <v>13</v>
      </c>
      <c r="AK77" s="21">
        <v>25</v>
      </c>
      <c r="AL77" s="21">
        <v>1800</v>
      </c>
    </row>
    <row r="78" spans="1:38" x14ac:dyDescent="0.15">
      <c r="AH78" t="s">
        <v>112</v>
      </c>
      <c r="AI78" t="str">
        <f t="shared" si="1"/>
        <v>午後の部(第６回)　 50m平　泳　ぎ</v>
      </c>
      <c r="AJ78" s="9">
        <v>13</v>
      </c>
      <c r="AK78" s="21">
        <v>50</v>
      </c>
      <c r="AL78" s="21">
        <v>1800</v>
      </c>
    </row>
    <row r="79" spans="1:38" x14ac:dyDescent="0.15">
      <c r="AH79" t="s">
        <v>113</v>
      </c>
      <c r="AI79" t="str">
        <f t="shared" si="1"/>
        <v>午後の部(第６回)　100m平　泳　ぎ</v>
      </c>
      <c r="AJ79" s="9">
        <v>13</v>
      </c>
      <c r="AK79" s="21">
        <v>100</v>
      </c>
      <c r="AL79" s="21">
        <v>1800</v>
      </c>
    </row>
    <row r="80" spans="1:38" x14ac:dyDescent="0.15">
      <c r="AH80" t="s">
        <v>114</v>
      </c>
      <c r="AI80" t="str">
        <f t="shared" si="1"/>
        <v>午後の部(第６回)　200m平　泳　ぎ</v>
      </c>
      <c r="AJ80" s="9">
        <v>13</v>
      </c>
      <c r="AK80" s="21">
        <v>200</v>
      </c>
      <c r="AL80" s="21">
        <v>1800</v>
      </c>
    </row>
    <row r="81" spans="34:38" x14ac:dyDescent="0.15">
      <c r="AH81" t="s">
        <v>53</v>
      </c>
      <c r="AI81" t="str">
        <f t="shared" si="1"/>
        <v>午後の部(第６回)　 25mバタフライ</v>
      </c>
      <c r="AJ81" s="9">
        <v>14</v>
      </c>
      <c r="AK81" s="21">
        <v>25</v>
      </c>
      <c r="AL81" s="21">
        <v>1800</v>
      </c>
    </row>
    <row r="82" spans="34:38" x14ac:dyDescent="0.15">
      <c r="AH82" t="s">
        <v>51</v>
      </c>
      <c r="AI82" t="str">
        <f t="shared" si="1"/>
        <v>午後の部(第６回)　 50mバタフライ</v>
      </c>
      <c r="AJ82" s="9">
        <v>14</v>
      </c>
      <c r="AK82" s="21">
        <v>50</v>
      </c>
      <c r="AL82" s="21">
        <v>1800</v>
      </c>
    </row>
    <row r="83" spans="34:38" x14ac:dyDescent="0.15">
      <c r="AH83" t="s">
        <v>50</v>
      </c>
      <c r="AI83" t="str">
        <f t="shared" si="1"/>
        <v>午後の部(第６回)　100mバタフライ</v>
      </c>
      <c r="AJ83" s="9">
        <v>14</v>
      </c>
      <c r="AK83" s="21">
        <v>100</v>
      </c>
      <c r="AL83" s="21">
        <v>1800</v>
      </c>
    </row>
    <row r="84" spans="34:38" x14ac:dyDescent="0.15">
      <c r="AH84" t="s">
        <v>54</v>
      </c>
      <c r="AI84" t="str">
        <f t="shared" si="1"/>
        <v>午後の部(第６回)　200mバタフライ</v>
      </c>
      <c r="AJ84" s="9">
        <v>14</v>
      </c>
      <c r="AK84" s="21">
        <v>200</v>
      </c>
      <c r="AL84" s="21">
        <v>1800</v>
      </c>
    </row>
    <row r="85" spans="34:38" x14ac:dyDescent="0.15">
      <c r="AH85" t="s">
        <v>115</v>
      </c>
      <c r="AI85" t="str">
        <f t="shared" si="1"/>
        <v>午後の部(第６回)　100m個人メドレー</v>
      </c>
      <c r="AJ85" s="9">
        <v>15</v>
      </c>
      <c r="AK85" s="21">
        <v>100</v>
      </c>
      <c r="AL85" s="21">
        <v>1800</v>
      </c>
    </row>
    <row r="86" spans="34:38" x14ac:dyDescent="0.15">
      <c r="AH86" t="s">
        <v>128</v>
      </c>
      <c r="AI86" t="str">
        <f t="shared" si="1"/>
        <v>午後の部(第６回)　200m個人メドレー</v>
      </c>
      <c r="AJ86" s="9">
        <v>15</v>
      </c>
      <c r="AK86" s="21">
        <v>200</v>
      </c>
      <c r="AL86" s="21">
        <v>1800</v>
      </c>
    </row>
    <row r="87" spans="34:38" x14ac:dyDescent="0.15">
      <c r="AH87" s="5"/>
      <c r="AI87" s="5"/>
      <c r="AJ87" s="72"/>
      <c r="AK87" s="63"/>
      <c r="AL87" s="63"/>
    </row>
    <row r="88" spans="34:38" x14ac:dyDescent="0.15">
      <c r="AK88" s="21"/>
    </row>
    <row r="89" spans="34:38" x14ac:dyDescent="0.15">
      <c r="AK89" s="21"/>
    </row>
    <row r="90" spans="34:38" x14ac:dyDescent="0.15">
      <c r="AK90" s="21"/>
    </row>
    <row r="91" spans="34:38" x14ac:dyDescent="0.15">
      <c r="AK91" s="21"/>
    </row>
    <row r="92" spans="34:38" x14ac:dyDescent="0.15">
      <c r="AK92" s="21"/>
    </row>
    <row r="93" spans="34:38" x14ac:dyDescent="0.15">
      <c r="AK93" s="21"/>
    </row>
  </sheetData>
  <sheetProtection algorithmName="SHA-512" hashValue="3vmfCq5zBchV31HwoZUSAuEthpnmv1CMCCVAleT4LsjK0VqHhd+Ymuz7P7mmEXHwimkHtx4893wH8HEzVRA++g==" saltValue="Po7E4uIgRrtZ0TDr0gWZtQ==" spinCount="100000" sheet="1" selectLockedCells="1"/>
  <mergeCells count="81">
    <mergeCell ref="V34:AC34"/>
    <mergeCell ref="A34:U34"/>
    <mergeCell ref="Q29:R29"/>
    <mergeCell ref="S29:T29"/>
    <mergeCell ref="Q31:R31"/>
    <mergeCell ref="S31:T31"/>
    <mergeCell ref="Q32:R32"/>
    <mergeCell ref="S32:T32"/>
    <mergeCell ref="V32:AC32"/>
    <mergeCell ref="A29:F32"/>
    <mergeCell ref="A33:F33"/>
    <mergeCell ref="Q33:R33"/>
    <mergeCell ref="S33:T33"/>
    <mergeCell ref="V33:AC33"/>
    <mergeCell ref="A44:C45"/>
    <mergeCell ref="B43:AD43"/>
    <mergeCell ref="P40:T40"/>
    <mergeCell ref="A41:D41"/>
    <mergeCell ref="E41:AD41"/>
    <mergeCell ref="U40:AC40"/>
    <mergeCell ref="M40:N40"/>
    <mergeCell ref="A1:J1"/>
    <mergeCell ref="A46:AD46"/>
    <mergeCell ref="A12:C12"/>
    <mergeCell ref="A10:C10"/>
    <mergeCell ref="D11:O11"/>
    <mergeCell ref="A3:AD3"/>
    <mergeCell ref="A9:C9"/>
    <mergeCell ref="P9:R9"/>
    <mergeCell ref="E6:AD6"/>
    <mergeCell ref="A11:C11"/>
    <mergeCell ref="P11:R11"/>
    <mergeCell ref="S11:AD11"/>
    <mergeCell ref="A13:C14"/>
    <mergeCell ref="P13:AD14"/>
    <mergeCell ref="A42:AD42"/>
    <mergeCell ref="A16:F16"/>
    <mergeCell ref="A24:F24"/>
    <mergeCell ref="G24:K24"/>
    <mergeCell ref="L24:P24"/>
    <mergeCell ref="A17:F18"/>
    <mergeCell ref="A40:D40"/>
    <mergeCell ref="E40:H40"/>
    <mergeCell ref="J40:K40"/>
    <mergeCell ref="A19:F19"/>
    <mergeCell ref="A20:F20"/>
    <mergeCell ref="A21:F21"/>
    <mergeCell ref="G17:R17"/>
    <mergeCell ref="A25:F25"/>
    <mergeCell ref="A26:F26"/>
    <mergeCell ref="G25:I25"/>
    <mergeCell ref="G26:I26"/>
    <mergeCell ref="L25:N25"/>
    <mergeCell ref="G18:R18"/>
    <mergeCell ref="S18:AD18"/>
    <mergeCell ref="Y21:AD21"/>
    <mergeCell ref="Y19:AD19"/>
    <mergeCell ref="G19:L19"/>
    <mergeCell ref="M19:X19"/>
    <mergeCell ref="Y20:AD20"/>
    <mergeCell ref="G20:X20"/>
    <mergeCell ref="G21:X21"/>
    <mergeCell ref="L26:N26"/>
    <mergeCell ref="V25:AB25"/>
    <mergeCell ref="V26:AB26"/>
    <mergeCell ref="Q24:U26"/>
    <mergeCell ref="V24:AD24"/>
    <mergeCell ref="AJ17:AK17"/>
    <mergeCell ref="D12:O12"/>
    <mergeCell ref="S9:AD9"/>
    <mergeCell ref="D13:O14"/>
    <mergeCell ref="I10:AD10"/>
    <mergeCell ref="E10:H10"/>
    <mergeCell ref="P12:AD12"/>
    <mergeCell ref="D9:O9"/>
    <mergeCell ref="Q16:S16"/>
    <mergeCell ref="X16:Z16"/>
    <mergeCell ref="T16:W16"/>
    <mergeCell ref="AA16:AD16"/>
    <mergeCell ref="G16:P16"/>
    <mergeCell ref="S17:AD17"/>
  </mergeCells>
  <phoneticPr fontId="2"/>
  <conditionalFormatting sqref="D9 S9 E10 I10 P13 D13:O14 G16 T16 AA16 G18 S18 J40 M40 E40:E41">
    <cfRule type="expression" dxfId="3" priority="1">
      <formula>D9&lt;&gt;""</formula>
    </cfRule>
  </conditionalFormatting>
  <conditionalFormatting sqref="E6">
    <cfRule type="expression" dxfId="2" priority="8">
      <formula>E6&lt;&gt;""</formula>
    </cfRule>
  </conditionalFormatting>
  <conditionalFormatting sqref="E6:AD6">
    <cfRule type="expression" dxfId="1" priority="5">
      <formula>LEFT($E$6,1)="最"</formula>
    </cfRule>
  </conditionalFormatting>
  <conditionalFormatting sqref="G20:G21">
    <cfRule type="expression" dxfId="0" priority="3">
      <formula>AND($G20&lt;&gt;"",$G$20=$G$21)</formula>
    </cfRule>
  </conditionalFormatting>
  <dataValidations count="18">
    <dataValidation type="decimal" imeMode="off" allowBlank="1" showInputMessage="1" showErrorMessage="1" errorTitle="入力確認" error="１分以上の場合は_x000a_1分45秒67→｢145.67｣の形式で_x000a_入力して下さい。" promptTitle="エントリータイム入力" prompt="例　30秒45　→　30.45_x000a_1分13秒32　→　113.32" sqref="Y20:Y21" xr:uid="{96AE472E-F24F-41F1-B13C-A2CC5F4599CE}">
      <formula1>10</formula1>
      <formula2>8000</formula2>
    </dataValidation>
    <dataValidation type="whole" imeMode="off" allowBlank="1" showInputMessage="1" showErrorMessage="1" errorTitle="歴年齢" error="歴年齢は18歳からです。" promptTitle="歴年齢" prompt="歴年齢(12月31現在の年齢)を入力して下さい。" sqref="AA16:AD16" xr:uid="{024077B5-470C-4EEA-A375-ECA0CBCE71D6}">
      <formula1>18</formula1>
      <formula2>110</formula2>
    </dataValidation>
    <dataValidation type="textLength" imeMode="off" operator="equal" allowBlank="1" showInputMessage="1" showErrorMessage="1" errorTitle="個人ID番号" error="個人ID番号は８桁です。_x000a_マスターズ個人登録確認書を確認して下さい。" promptTitle="個人ID番号" prompt="８桁のマスターズ個人登録ID番号を入力して下さい。" sqref="G16" xr:uid="{60C2DD07-5323-427D-BE1B-498FFF778CF9}">
      <formula1>8</formula1>
    </dataValidation>
    <dataValidation type="list" imeMode="on" allowBlank="1" showInputMessage="1" showErrorMessage="1" promptTitle="性別選択" prompt="性別を選択してください。" sqref="T16:W16" xr:uid="{E42E2FFA-482A-41E5-8203-43A9ACAF9A57}">
      <formula1>"女子,男子"</formula1>
    </dataValidation>
    <dataValidation imeMode="on" allowBlank="1" showInputMessage="1" showErrorMessage="1" promptTitle="姓" prompt="参加者の姓を入力して下さい。" sqref="G18:R18" xr:uid="{875B3A44-B544-45EC-9C08-112D020A0942}"/>
    <dataValidation imeMode="on" allowBlank="1" showInputMessage="1" showErrorMessage="1" promptTitle="名" prompt="参加者の名を入力して下さい。" sqref="S18:AD18" xr:uid="{59845915-436D-4453-B7CA-44DA76F601A3}"/>
    <dataValidation type="textLength" imeMode="hiragana" allowBlank="1" showInputMessage="1" showErrorMessage="1" errorTitle="入力確認" error="全角６文字以内で入力して下さい。" promptTitle="略称名" prompt="チーム略称を全角６文字(半角12文字)以内で入力して下さい。" sqref="S9:AD9" xr:uid="{D2F150B4-BEBD-45E0-A6D4-86C6C1D7025D}">
      <formula1>0</formula1>
      <formula2>12</formula2>
    </dataValidation>
    <dataValidation imeMode="hiragana" allowBlank="1" showInputMessage="1" showErrorMessage="1" promptTitle="申込責任者名" prompt="申込責任者名を入力して下さい。" sqref="D13" xr:uid="{B7F34C2A-7CE3-44B9-BC64-754FA9EA74F0}"/>
    <dataValidation imeMode="off" allowBlank="1" showInputMessage="1" showErrorMessage="1" promptTitle="電話番号" prompt="連絡先電話番号を市外局番から入力して下さい。" sqref="D11" xr:uid="{FBE66A3E-291C-41E1-99B1-49715B8A86A2}"/>
    <dataValidation imeMode="off" allowBlank="1" showInputMessage="1" showErrorMessage="1" promptTitle="ＦＡＸ番号" prompt="連絡先ＦＡＸ番号を市外局番から入力して下さい、" sqref="S11" xr:uid="{6F084522-F0F7-43C7-A5FE-242ED7F8E99A}"/>
    <dataValidation imeMode="off" allowBlank="1" showInputMessage="1" showErrorMessage="1" promptTitle="携帯電話番号" prompt="連絡先携帯電話番号を入力して下さい。" sqref="D12:O12" xr:uid="{592A2BDD-4867-450A-9703-A22F48D4AE4B}"/>
    <dataValidation imeMode="off" allowBlank="1" showInputMessage="1" showErrorMessage="1" promptTitle="大会当日緊急時の連絡先" prompt="大会当日緊急時の連絡先℡番号を入力してください。_x000a_固定電話の場合は市外局番から入力してください。" sqref="P13:AD14" xr:uid="{E8EB8B80-6415-46B3-869B-77F0A3C24942}"/>
    <dataValidation type="textLength" imeMode="on" operator="equal" allowBlank="1" showInputMessage="1" showErrorMessage="1" errorTitle="チームID" error="チームIDは６桁です。" promptTitle="チームＩＤ" prompt="マスターズ協会登録チームID（６桁）を入力してください。" sqref="D9:O9" xr:uid="{9A1B70DA-87A7-4C2D-9B20-D0B5CFAFA0AF}">
      <formula1>6</formula1>
    </dataValidation>
    <dataValidation imeMode="on" allowBlank="1" showInputMessage="1" showErrorMessage="1" sqref="E41:AD41 A46:AD46" xr:uid="{81A2C7C4-A88A-4541-81ED-947AB4C0D676}"/>
    <dataValidation type="list" imeMode="off" allowBlank="1" showInputMessage="1" showErrorMessage="1" errorTitle="入力確認" error="半角8文字以内で入力して下さい。" promptTitle="出場日選択" prompt="出場する日付を選択してください。" sqref="E6:AD6" xr:uid="{E50B195C-B8B2-4C61-BF02-9A13321CE678}">
      <formula1>$AI$5:$AI8</formula1>
    </dataValidation>
    <dataValidation imeMode="hiragana" allowBlank="1" showInputMessage="1" showErrorMessage="1" sqref="I10:AD10" xr:uid="{900211F9-8E02-4743-BC85-569BF3A0A1F7}"/>
    <dataValidation imeMode="off" allowBlank="1" showInputMessage="1" showErrorMessage="1" sqref="E40:H40 J40:K40 M40:N40 E10:H10" xr:uid="{AACF0A93-1D04-44C9-B36A-EB2F983B7B37}"/>
    <dataValidation type="list" allowBlank="1" showInputMessage="1" showErrorMessage="1" promptTitle="種目選択" prompt="出場する回（午前または午後）と距離・種目を選択してください。" sqref="G20:X21" xr:uid="{B33780E0-F958-4ECF-9190-F089C019555B}">
      <formula1>$AI$48:$AI$88</formula1>
    </dataValidation>
  </dataValidations>
  <printOptions horizontalCentered="1"/>
  <pageMargins left="0.47244094488188981" right="0.47244094488188981" top="0.39370078740157483" bottom="0.35433070866141736"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3F208-E5BF-433C-86D8-BD2477D4F78C}">
  <sheetPr>
    <pageSetUpPr fitToPage="1"/>
  </sheetPr>
  <dimension ref="A1:Y35"/>
  <sheetViews>
    <sheetView workbookViewId="0">
      <selection sqref="A1:X1"/>
    </sheetView>
  </sheetViews>
  <sheetFormatPr defaultColWidth="10.140625" defaultRowHeight="13.5" x14ac:dyDescent="0.15"/>
  <cols>
    <col min="1" max="3" width="4.7109375" style="49" customWidth="1"/>
    <col min="4" max="4" width="5.140625" style="49" customWidth="1"/>
    <col min="5" max="5" width="2.85546875" style="49" customWidth="1"/>
    <col min="6" max="11" width="4.7109375" style="49" customWidth="1"/>
    <col min="12" max="12" width="1.85546875" style="49" customWidth="1"/>
    <col min="13" max="17" width="4.7109375" style="49" customWidth="1"/>
    <col min="18" max="18" width="3" style="49" customWidth="1"/>
    <col min="19" max="24" width="4.7109375" style="49" customWidth="1"/>
    <col min="25" max="25" width="4.85546875" style="49" customWidth="1"/>
    <col min="26" max="29" width="5.140625" style="49" customWidth="1"/>
    <col min="30" max="31" width="10.140625" style="49"/>
    <col min="32" max="43" width="5" style="49" customWidth="1"/>
    <col min="44" max="16384" width="10.140625" style="49"/>
  </cols>
  <sheetData>
    <row r="1" spans="1:25" ht="23.45" customHeight="1" x14ac:dyDescent="0.15">
      <c r="A1" s="212" t="s">
        <v>84</v>
      </c>
      <c r="B1" s="212"/>
      <c r="C1" s="212"/>
      <c r="D1" s="212"/>
      <c r="E1" s="212"/>
      <c r="F1" s="212"/>
      <c r="G1" s="212"/>
      <c r="H1" s="212"/>
      <c r="I1" s="212"/>
      <c r="J1" s="212"/>
      <c r="K1" s="212"/>
      <c r="L1" s="212"/>
      <c r="M1" s="212"/>
      <c r="N1" s="212"/>
      <c r="O1" s="212"/>
      <c r="P1" s="212"/>
      <c r="Q1" s="212"/>
      <c r="R1" s="212"/>
      <c r="S1" s="212"/>
      <c r="T1" s="212"/>
      <c r="U1" s="212"/>
      <c r="V1" s="212"/>
      <c r="W1" s="212"/>
      <c r="X1" s="212"/>
    </row>
    <row r="2" spans="1:25" ht="18.75" customHeight="1" x14ac:dyDescent="0.15">
      <c r="A2" s="50"/>
      <c r="B2" s="50"/>
      <c r="C2" s="50"/>
      <c r="D2" s="50"/>
      <c r="E2" s="50"/>
      <c r="F2" s="50"/>
      <c r="G2" s="50"/>
      <c r="H2" s="50"/>
      <c r="I2" s="50"/>
      <c r="J2" s="50"/>
      <c r="K2" s="50"/>
      <c r="L2" s="50"/>
      <c r="M2" s="50"/>
      <c r="N2" s="50"/>
      <c r="O2" s="50"/>
      <c r="P2" s="50"/>
      <c r="Q2" s="50"/>
      <c r="R2" s="50"/>
      <c r="S2" s="50"/>
      <c r="T2" s="50"/>
      <c r="U2" s="50"/>
      <c r="V2" s="50"/>
      <c r="W2" s="50"/>
      <c r="X2" s="50"/>
    </row>
    <row r="3" spans="1:25" ht="50.25" customHeight="1" x14ac:dyDescent="0.15">
      <c r="A3" s="50"/>
      <c r="B3" s="73">
        <f>大会申込書!D9</f>
        <v>0</v>
      </c>
      <c r="C3" s="74"/>
      <c r="D3" s="74"/>
      <c r="E3" s="74"/>
      <c r="F3" s="74"/>
      <c r="G3" s="74"/>
      <c r="H3" s="74"/>
      <c r="I3" s="50"/>
      <c r="J3" s="213">
        <f>大会申込書!S9</f>
        <v>0</v>
      </c>
      <c r="K3" s="213"/>
      <c r="L3" s="213"/>
      <c r="M3" s="213"/>
      <c r="N3" s="213"/>
      <c r="O3" s="213"/>
      <c r="P3" s="213"/>
      <c r="Q3" s="213"/>
      <c r="R3" s="213"/>
      <c r="S3" s="213"/>
      <c r="T3" s="213"/>
      <c r="U3" s="213"/>
      <c r="V3" s="213"/>
      <c r="W3" s="213"/>
      <c r="X3" s="213"/>
    </row>
    <row r="4" spans="1:25" ht="7.9" customHeight="1" x14ac:dyDescent="0.15">
      <c r="A4" s="50"/>
      <c r="B4" s="50"/>
      <c r="C4" s="50"/>
      <c r="D4" s="50"/>
      <c r="E4" s="50"/>
      <c r="F4" s="50"/>
      <c r="G4" s="50"/>
      <c r="H4" s="50"/>
      <c r="I4" s="50"/>
      <c r="J4" s="50"/>
      <c r="K4" s="50"/>
      <c r="L4" s="50"/>
      <c r="M4" s="50"/>
      <c r="N4" s="50"/>
      <c r="O4" s="50"/>
      <c r="P4" s="50"/>
      <c r="Q4" s="50"/>
      <c r="R4" s="50"/>
      <c r="S4" s="50"/>
      <c r="T4" s="50"/>
      <c r="U4" s="50"/>
      <c r="V4" s="50"/>
      <c r="W4" s="50"/>
      <c r="X4" s="50"/>
    </row>
    <row r="5" spans="1:25" ht="99" customHeight="1" x14ac:dyDescent="0.15">
      <c r="B5" s="219" t="str">
        <f>大会申込書!AI18</f>
        <v>　</v>
      </c>
      <c r="C5" s="219"/>
      <c r="D5" s="219"/>
      <c r="E5" s="219"/>
      <c r="F5" s="219"/>
      <c r="G5" s="219"/>
      <c r="H5" s="219"/>
      <c r="I5" s="219"/>
      <c r="J5" s="219"/>
      <c r="K5" s="219"/>
      <c r="L5" s="219"/>
      <c r="M5" s="219"/>
      <c r="N5" s="219"/>
      <c r="O5" s="219"/>
      <c r="P5" s="219"/>
      <c r="Q5" s="219"/>
      <c r="R5" s="219"/>
      <c r="S5" s="219"/>
      <c r="T5" s="219"/>
      <c r="U5" s="219"/>
      <c r="V5" s="218" t="s">
        <v>120</v>
      </c>
      <c r="W5" s="218"/>
      <c r="X5" s="89"/>
    </row>
    <row r="6" spans="1:25" ht="14.25" customHeight="1" x14ac:dyDescent="0.15">
      <c r="A6" s="50"/>
      <c r="B6" s="50"/>
      <c r="C6" s="50"/>
      <c r="D6" s="50"/>
      <c r="E6" s="50"/>
      <c r="F6" s="50"/>
      <c r="G6" s="50"/>
      <c r="H6" s="50"/>
      <c r="I6" s="50"/>
      <c r="J6" s="50"/>
      <c r="K6" s="50"/>
      <c r="L6" s="50"/>
      <c r="M6" s="50"/>
      <c r="N6" s="50"/>
      <c r="O6" s="50"/>
      <c r="P6" s="50"/>
      <c r="Q6" s="50"/>
      <c r="R6" s="50"/>
      <c r="S6" s="50"/>
      <c r="T6" s="50"/>
      <c r="U6" s="50"/>
      <c r="V6" s="50"/>
      <c r="W6" s="50"/>
      <c r="X6" s="50"/>
    </row>
    <row r="7" spans="1:25" ht="20.25" customHeight="1" x14ac:dyDescent="0.15">
      <c r="A7" s="50"/>
      <c r="B7" s="78"/>
      <c r="C7" s="79"/>
      <c r="D7" s="79"/>
      <c r="E7" s="79"/>
      <c r="F7" s="79"/>
      <c r="G7" s="79"/>
      <c r="H7" s="79"/>
      <c r="I7" s="79"/>
      <c r="J7" s="79"/>
      <c r="K7" s="79"/>
      <c r="L7" s="79"/>
      <c r="M7" s="79"/>
      <c r="N7" s="79"/>
      <c r="O7" s="79"/>
      <c r="P7" s="79"/>
      <c r="Q7" s="79"/>
      <c r="R7" s="79"/>
      <c r="S7" s="79"/>
      <c r="T7" s="79"/>
      <c r="U7" s="79"/>
      <c r="V7" s="79"/>
      <c r="W7" s="80"/>
      <c r="X7" s="50"/>
    </row>
    <row r="8" spans="1:25" s="52" customFormat="1" ht="69" customHeight="1" x14ac:dyDescent="0.15">
      <c r="A8" s="51"/>
      <c r="B8" s="81"/>
      <c r="C8" s="214">
        <f>大会申込書!E6</f>
        <v>45584</v>
      </c>
      <c r="D8" s="214"/>
      <c r="E8" s="214"/>
      <c r="F8" s="214"/>
      <c r="G8" s="214"/>
      <c r="H8" s="214"/>
      <c r="I8" s="214"/>
      <c r="J8" s="214"/>
      <c r="K8" s="214"/>
      <c r="L8" s="214"/>
      <c r="M8" s="214"/>
      <c r="N8" s="214"/>
      <c r="O8" s="215" t="str">
        <f>IF(大会申込書!G20="","",LEFT(大会申込書!G20,9))</f>
        <v/>
      </c>
      <c r="P8" s="215"/>
      <c r="Q8" s="215"/>
      <c r="R8" s="215"/>
      <c r="S8" s="215"/>
      <c r="T8" s="215"/>
      <c r="U8" s="215"/>
      <c r="V8" s="215"/>
      <c r="W8" s="82"/>
      <c r="X8" s="51"/>
      <c r="Y8" s="51"/>
    </row>
    <row r="9" spans="1:25" s="52" customFormat="1" ht="47.25" customHeight="1" x14ac:dyDescent="0.15">
      <c r="A9" s="51"/>
      <c r="B9" s="83"/>
      <c r="C9" s="216">
        <f>大会申込書!T16</f>
        <v>0</v>
      </c>
      <c r="D9" s="216"/>
      <c r="E9" s="216"/>
      <c r="F9" s="216"/>
      <c r="G9" s="216"/>
      <c r="H9" s="216"/>
      <c r="I9" s="217" t="str">
        <f>IF(大会申込書!G20="","",MID(大会申込書!G20,11,20))</f>
        <v/>
      </c>
      <c r="J9" s="217"/>
      <c r="K9" s="217"/>
      <c r="L9" s="217"/>
      <c r="M9" s="217"/>
      <c r="N9" s="217"/>
      <c r="O9" s="217"/>
      <c r="P9" s="217"/>
      <c r="Q9" s="217"/>
      <c r="R9" s="217"/>
      <c r="S9" s="217"/>
      <c r="T9" s="217"/>
      <c r="U9" s="217"/>
      <c r="V9" s="217"/>
      <c r="W9" s="82"/>
      <c r="X9" s="51"/>
      <c r="Y9" s="51"/>
    </row>
    <row r="10" spans="1:25" s="52" customFormat="1" ht="18.600000000000001" customHeight="1" x14ac:dyDescent="0.3">
      <c r="A10" s="51"/>
      <c r="B10" s="84"/>
      <c r="C10" s="85"/>
      <c r="D10" s="85"/>
      <c r="E10" s="85"/>
      <c r="F10" s="85"/>
      <c r="G10" s="86"/>
      <c r="H10" s="86"/>
      <c r="I10" s="86"/>
      <c r="J10" s="86"/>
      <c r="K10" s="86"/>
      <c r="L10" s="86"/>
      <c r="M10" s="86"/>
      <c r="N10" s="86"/>
      <c r="O10" s="87"/>
      <c r="P10" s="87"/>
      <c r="Q10" s="87"/>
      <c r="R10" s="87"/>
      <c r="S10" s="87"/>
      <c r="T10" s="87"/>
      <c r="U10" s="87"/>
      <c r="V10" s="87"/>
      <c r="W10" s="88"/>
      <c r="X10" s="51"/>
      <c r="Y10" s="51"/>
    </row>
    <row r="11" spans="1:25" s="52" customFormat="1" ht="18.600000000000001" customHeight="1" x14ac:dyDescent="0.3">
      <c r="A11" s="51"/>
      <c r="B11" s="76"/>
      <c r="C11" s="75"/>
      <c r="D11" s="75"/>
      <c r="E11" s="75"/>
      <c r="F11" s="75"/>
      <c r="G11" s="76"/>
      <c r="H11" s="76"/>
      <c r="I11" s="76"/>
      <c r="J11" s="76"/>
      <c r="K11" s="76"/>
      <c r="L11" s="76"/>
      <c r="M11" s="76"/>
      <c r="N11" s="76"/>
      <c r="O11" s="77"/>
      <c r="P11" s="77"/>
      <c r="Q11" s="77"/>
      <c r="R11" s="77"/>
      <c r="S11" s="77"/>
      <c r="T11" s="77"/>
      <c r="U11" s="77"/>
      <c r="V11" s="77"/>
      <c r="W11" s="77"/>
      <c r="X11" s="51"/>
      <c r="Y11" s="51"/>
    </row>
    <row r="12" spans="1:25" ht="20.25" customHeight="1" x14ac:dyDescent="0.15">
      <c r="A12" s="50"/>
      <c r="B12" s="78"/>
      <c r="C12" s="79"/>
      <c r="D12" s="79"/>
      <c r="E12" s="79"/>
      <c r="F12" s="79"/>
      <c r="G12" s="79"/>
      <c r="H12" s="79"/>
      <c r="I12" s="79"/>
      <c r="J12" s="79"/>
      <c r="K12" s="79"/>
      <c r="L12" s="79"/>
      <c r="M12" s="79"/>
      <c r="N12" s="79"/>
      <c r="O12" s="79"/>
      <c r="P12" s="79"/>
      <c r="Q12" s="79"/>
      <c r="R12" s="79"/>
      <c r="S12" s="79"/>
      <c r="T12" s="79"/>
      <c r="U12" s="79"/>
      <c r="V12" s="79"/>
      <c r="W12" s="80"/>
      <c r="X12" s="50"/>
    </row>
    <row r="13" spans="1:25" s="52" customFormat="1" ht="69" customHeight="1" x14ac:dyDescent="0.15">
      <c r="A13" s="51"/>
      <c r="B13" s="81"/>
      <c r="C13" s="214" t="str">
        <f>IF(大会申込書!G21="","※※※※※※",大会申込書!E6)</f>
        <v>※※※※※※</v>
      </c>
      <c r="D13" s="214"/>
      <c r="E13" s="214"/>
      <c r="F13" s="214"/>
      <c r="G13" s="214"/>
      <c r="H13" s="214"/>
      <c r="I13" s="214"/>
      <c r="J13" s="214"/>
      <c r="K13" s="214"/>
      <c r="L13" s="214"/>
      <c r="M13" s="214"/>
      <c r="N13" s="214"/>
      <c r="O13" s="215" t="str">
        <f>IF(大会申込書!G21="","※※※※※",LEFT(大会申込書!G21,9))</f>
        <v>※※※※※</v>
      </c>
      <c r="P13" s="215"/>
      <c r="Q13" s="215"/>
      <c r="R13" s="215"/>
      <c r="S13" s="215"/>
      <c r="T13" s="215"/>
      <c r="U13" s="215"/>
      <c r="V13" s="215"/>
      <c r="W13" s="82"/>
      <c r="X13" s="51"/>
      <c r="Y13" s="51"/>
    </row>
    <row r="14" spans="1:25" s="52" customFormat="1" ht="47.25" customHeight="1" x14ac:dyDescent="0.15">
      <c r="A14" s="51"/>
      <c r="B14" s="83"/>
      <c r="C14" s="216" t="str">
        <f>IF(大会申込書!G21="","※※",大会申込書!T16)</f>
        <v>※※</v>
      </c>
      <c r="D14" s="216"/>
      <c r="E14" s="216"/>
      <c r="F14" s="216"/>
      <c r="G14" s="216"/>
      <c r="H14" s="216"/>
      <c r="I14" s="217" t="str">
        <f>IF(大会申込書!G21="","※※※※※※",MID(大会申込書!G21,11,20))</f>
        <v>※※※※※※</v>
      </c>
      <c r="J14" s="217"/>
      <c r="K14" s="217"/>
      <c r="L14" s="217"/>
      <c r="M14" s="217"/>
      <c r="N14" s="217"/>
      <c r="O14" s="217"/>
      <c r="P14" s="217"/>
      <c r="Q14" s="217"/>
      <c r="R14" s="217"/>
      <c r="S14" s="217"/>
      <c r="T14" s="217"/>
      <c r="U14" s="217"/>
      <c r="V14" s="217"/>
      <c r="W14" s="82"/>
      <c r="X14" s="51"/>
      <c r="Y14" s="51"/>
    </row>
    <row r="15" spans="1:25" s="52" customFormat="1" ht="18.600000000000001" customHeight="1" x14ac:dyDescent="0.3">
      <c r="A15" s="51"/>
      <c r="B15" s="84"/>
      <c r="C15" s="85"/>
      <c r="D15" s="85"/>
      <c r="E15" s="85"/>
      <c r="F15" s="85"/>
      <c r="G15" s="86"/>
      <c r="H15" s="86"/>
      <c r="I15" s="86"/>
      <c r="J15" s="86"/>
      <c r="K15" s="86"/>
      <c r="L15" s="86"/>
      <c r="M15" s="86"/>
      <c r="N15" s="86"/>
      <c r="O15" s="87"/>
      <c r="P15" s="87"/>
      <c r="Q15" s="87"/>
      <c r="R15" s="87"/>
      <c r="S15" s="87"/>
      <c r="T15" s="87"/>
      <c r="U15" s="87"/>
      <c r="V15" s="87"/>
      <c r="W15" s="88"/>
      <c r="X15" s="51"/>
      <c r="Y15" s="51"/>
    </row>
    <row r="28" ht="36.75" customHeight="1" x14ac:dyDescent="0.15"/>
    <row r="29" ht="12" customHeight="1" x14ac:dyDescent="0.15"/>
    <row r="30" ht="12" customHeight="1" x14ac:dyDescent="0.15"/>
    <row r="31" ht="12" customHeight="1" x14ac:dyDescent="0.15"/>
    <row r="32" ht="12" customHeight="1" x14ac:dyDescent="0.15"/>
    <row r="33" ht="12" customHeight="1" x14ac:dyDescent="0.15"/>
    <row r="34" ht="12" customHeight="1" x14ac:dyDescent="0.15"/>
    <row r="35" ht="12" customHeight="1" x14ac:dyDescent="0.15"/>
  </sheetData>
  <sheetProtection algorithmName="SHA-512" hashValue="0nOfTwUjnOmhImRrh7XphNiqy05KZYD8kqD9uNimi7QQ7nQK417HmhkyXtT9oqr5I9T+2PR7i9me0ozi2ZEMLQ==" saltValue="ztdWQH23gQNYXAeXgpi9wg==" spinCount="100000" sheet="1" selectLockedCells="1" selectUnlockedCells="1"/>
  <mergeCells count="12">
    <mergeCell ref="A1:X1"/>
    <mergeCell ref="J3:X3"/>
    <mergeCell ref="C13:N13"/>
    <mergeCell ref="O13:V13"/>
    <mergeCell ref="C14:H14"/>
    <mergeCell ref="I14:V14"/>
    <mergeCell ref="V5:W5"/>
    <mergeCell ref="B5:U5"/>
    <mergeCell ref="C8:N8"/>
    <mergeCell ref="O8:V8"/>
    <mergeCell ref="C9:H9"/>
    <mergeCell ref="I9:V9"/>
  </mergeCells>
  <phoneticPr fontId="2"/>
  <pageMargins left="0.51181102362204722" right="0.51181102362204722" top="0.55118110236220474" bottom="0.55118110236220474"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2"/>
  <sheetViews>
    <sheetView workbookViewId="0">
      <selection activeCell="A2" sqref="A2"/>
    </sheetView>
  </sheetViews>
  <sheetFormatPr defaultColWidth="8.85546875" defaultRowHeight="12" x14ac:dyDescent="0.15"/>
  <cols>
    <col min="1" max="1" width="45.7109375" customWidth="1"/>
    <col min="2" max="2" width="12" customWidth="1"/>
    <col min="3" max="3" width="24.7109375" customWidth="1"/>
    <col min="4" max="4" width="20.85546875" bestFit="1" customWidth="1"/>
    <col min="5" max="5" width="10.7109375" customWidth="1"/>
    <col min="6" max="6" width="20.85546875" bestFit="1" customWidth="1"/>
    <col min="7" max="7" width="10.7109375" customWidth="1"/>
    <col min="8" max="8" width="20.85546875" bestFit="1" customWidth="1"/>
    <col min="9" max="9" width="10.7109375" customWidth="1"/>
  </cols>
  <sheetData>
    <row r="1" spans="1:3" x14ac:dyDescent="0.15">
      <c r="A1" t="s">
        <v>33</v>
      </c>
      <c r="B1" t="s">
        <v>34</v>
      </c>
      <c r="C1" t="s">
        <v>35</v>
      </c>
    </row>
    <row r="2" spans="1:3" x14ac:dyDescent="0.15">
      <c r="A2" t="str">
        <f>大会申込書!AH3</f>
        <v>なみはやマスターズ公認記録会２０２４</v>
      </c>
      <c r="B2" s="3">
        <f>大会申込書!AK6</f>
        <v>45553</v>
      </c>
      <c r="C2" t="s">
        <v>127</v>
      </c>
    </row>
  </sheetData>
  <phoneticPr fontId="2"/>
  <pageMargins left="0.75" right="0.75" top="1" bottom="1" header="0.51200000000000001" footer="0.51200000000000001"/>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3"/>
  <sheetViews>
    <sheetView workbookViewId="0">
      <pane xSplit="3" ySplit="2" topLeftCell="D3" activePane="bottomRight" state="frozen"/>
      <selection activeCell="B2" sqref="B2"/>
      <selection pane="topRight" activeCell="B2" sqref="B2"/>
      <selection pane="bottomLeft" activeCell="B2" sqref="B2"/>
      <selection pane="bottomRight" activeCell="A3" sqref="A3"/>
    </sheetView>
  </sheetViews>
  <sheetFormatPr defaultColWidth="8.85546875" defaultRowHeight="12" x14ac:dyDescent="0.15"/>
  <cols>
    <col min="1" max="1" width="5.7109375" style="4" customWidth="1"/>
    <col min="2" max="2" width="7.85546875" customWidth="1"/>
    <col min="3" max="3" width="14.7109375" customWidth="1"/>
    <col min="4" max="13" width="5.7109375" customWidth="1"/>
    <col min="15" max="15" width="12.140625" customWidth="1"/>
    <col min="16" max="16" width="10.140625" customWidth="1"/>
    <col min="17" max="17" width="51" customWidth="1"/>
    <col min="18" max="19" width="13.140625" customWidth="1"/>
    <col min="20" max="20" width="15" customWidth="1"/>
    <col min="21" max="21" width="11.7109375" customWidth="1"/>
    <col min="22" max="22" width="15.28515625" bestFit="1" customWidth="1"/>
    <col min="23" max="23" width="24.5703125" customWidth="1"/>
  </cols>
  <sheetData>
    <row r="1" spans="1:24" x14ac:dyDescent="0.15">
      <c r="D1" s="220" t="s">
        <v>14</v>
      </c>
      <c r="E1" s="220"/>
      <c r="F1" s="220"/>
      <c r="G1" s="220" t="s">
        <v>15</v>
      </c>
      <c r="H1" s="220"/>
      <c r="I1" s="220"/>
      <c r="J1" s="220" t="s">
        <v>129</v>
      </c>
      <c r="K1" s="220"/>
      <c r="L1" s="220"/>
      <c r="M1" s="220"/>
    </row>
    <row r="2" spans="1:24" s="4" customFormat="1" x14ac:dyDescent="0.15">
      <c r="A2" s="4" t="s">
        <v>17</v>
      </c>
      <c r="B2" s="4" t="s">
        <v>52</v>
      </c>
      <c r="C2" s="4" t="s">
        <v>8</v>
      </c>
      <c r="D2" s="4" t="s">
        <v>5</v>
      </c>
      <c r="E2" s="4" t="s">
        <v>6</v>
      </c>
      <c r="F2" s="4" t="s">
        <v>7</v>
      </c>
      <c r="G2" s="4" t="s">
        <v>5</v>
      </c>
      <c r="H2" s="4" t="s">
        <v>6</v>
      </c>
      <c r="I2" s="4" t="s">
        <v>7</v>
      </c>
      <c r="J2" s="4" t="s">
        <v>5</v>
      </c>
      <c r="K2" s="4" t="s">
        <v>6</v>
      </c>
      <c r="L2" s="4" t="s">
        <v>130</v>
      </c>
      <c r="M2" s="4" t="s">
        <v>7</v>
      </c>
      <c r="N2" s="4" t="s">
        <v>16</v>
      </c>
      <c r="O2" s="4" t="s">
        <v>9</v>
      </c>
      <c r="P2" s="4" t="s">
        <v>10</v>
      </c>
      <c r="Q2" s="4" t="s">
        <v>11</v>
      </c>
      <c r="R2" s="4" t="s">
        <v>12</v>
      </c>
      <c r="S2" s="4" t="s">
        <v>13</v>
      </c>
      <c r="T2" s="4" t="s">
        <v>95</v>
      </c>
      <c r="U2" s="4" t="s">
        <v>96</v>
      </c>
      <c r="V2" s="4" t="s">
        <v>97</v>
      </c>
      <c r="W2" s="4" t="s">
        <v>98</v>
      </c>
      <c r="X2" s="4" t="s">
        <v>99</v>
      </c>
    </row>
    <row r="3" spans="1:24" x14ac:dyDescent="0.15">
      <c r="B3" s="1" t="str">
        <f>大会申込書!AH9</f>
        <v/>
      </c>
      <c r="C3" s="2">
        <f>大会申込書!S9</f>
        <v>0</v>
      </c>
      <c r="D3">
        <f>大会申込書!G25</f>
        <v>0</v>
      </c>
      <c r="E3">
        <f>大会申込書!L25</f>
        <v>0</v>
      </c>
      <c r="F3">
        <f>D3+E3</f>
        <v>0</v>
      </c>
      <c r="G3">
        <f>大会申込書!G26</f>
        <v>0</v>
      </c>
      <c r="H3">
        <f>大会申込書!L26</f>
        <v>0</v>
      </c>
      <c r="I3">
        <f>G3+H3</f>
        <v>0</v>
      </c>
      <c r="J3">
        <v>0</v>
      </c>
      <c r="K3">
        <v>0</v>
      </c>
      <c r="L3">
        <v>0</v>
      </c>
      <c r="M3">
        <f>大会申込書!Q33</f>
        <v>0</v>
      </c>
      <c r="N3" s="12">
        <f>VALUE(ASC(大会申込書!V34))</f>
        <v>0</v>
      </c>
      <c r="O3">
        <f>大会申込書!D13</f>
        <v>0</v>
      </c>
      <c r="P3">
        <f>大会申込書!E10</f>
        <v>0</v>
      </c>
      <c r="Q3">
        <f>大会申込書!I10</f>
        <v>0</v>
      </c>
      <c r="R3" t="str">
        <f>IF(大会申込書!D11="","",大会申込書!D11)</f>
        <v/>
      </c>
      <c r="S3" t="str">
        <f>IF(大会申込書!S11="","",大会申込書!S11)</f>
        <v/>
      </c>
      <c r="T3" t="str">
        <f>IF(大会申込書!D12="","",大会申込書!D12)</f>
        <v/>
      </c>
      <c r="U3" s="13" t="str">
        <f>IF(大会申込書!P13="","",大会申込書!P13)</f>
        <v/>
      </c>
      <c r="V3" s="48" t="str">
        <f>IF(大会申込書!J40="","",DATEVALUE(大会申込書!E40&amp;"/"&amp;大会申込書!J40&amp;"/"&amp;大会申込書!M40))</f>
        <v/>
      </c>
      <c r="W3" t="str">
        <f>IF(大会申込書!E41="","",大会申込書!E41)</f>
        <v/>
      </c>
      <c r="X3" t="str">
        <f>IF(大会申込書!A46="","",大会申込書!A46)</f>
        <v/>
      </c>
    </row>
  </sheetData>
  <mergeCells count="3">
    <mergeCell ref="D1:F1"/>
    <mergeCell ref="J1:M1"/>
    <mergeCell ref="G1:I1"/>
  </mergeCells>
  <phoneticPr fontId="2"/>
  <pageMargins left="0.75" right="0.75" top="1" bottom="1" header="0.51200000000000001" footer="0.51200000000000001"/>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
  <sheetViews>
    <sheetView workbookViewId="0">
      <selection activeCell="A2" sqref="A2"/>
    </sheetView>
  </sheetViews>
  <sheetFormatPr defaultColWidth="8.85546875" defaultRowHeight="12" x14ac:dyDescent="0.15"/>
  <cols>
    <col min="2" max="2" width="26.42578125" customWidth="1"/>
    <col min="3" max="3" width="11.85546875" customWidth="1"/>
    <col min="4" max="5" width="15.42578125" customWidth="1"/>
  </cols>
  <sheetData>
    <row r="1" spans="1:5" x14ac:dyDescent="0.15">
      <c r="A1" t="s">
        <v>18</v>
      </c>
      <c r="B1" t="s">
        <v>19</v>
      </c>
      <c r="C1" t="s">
        <v>20</v>
      </c>
      <c r="D1" t="s">
        <v>21</v>
      </c>
      <c r="E1" t="s">
        <v>22</v>
      </c>
    </row>
    <row r="2" spans="1:5" x14ac:dyDescent="0.15">
      <c r="A2" s="1" t="str">
        <f>団体!B3</f>
        <v/>
      </c>
      <c r="B2" s="2">
        <f>大会申込書!S9</f>
        <v>0</v>
      </c>
      <c r="C2" s="2">
        <f>B2</f>
        <v>0</v>
      </c>
    </row>
  </sheetData>
  <phoneticPr fontId="2"/>
  <pageMargins left="0.75" right="0.75" top="1" bottom="1"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2"/>
  <sheetViews>
    <sheetView workbookViewId="0"/>
  </sheetViews>
  <sheetFormatPr defaultColWidth="8.85546875" defaultRowHeight="12" x14ac:dyDescent="0.15"/>
  <cols>
    <col min="1" max="1" width="7.28515625" customWidth="1"/>
    <col min="2" max="2" width="4.85546875" customWidth="1"/>
    <col min="3" max="3" width="14" customWidth="1"/>
    <col min="4" max="4" width="5" customWidth="1"/>
    <col min="5" max="5" width="11.85546875" style="7" bestFit="1" customWidth="1"/>
  </cols>
  <sheetData>
    <row r="1" spans="1:6" s="4" customFormat="1" x14ac:dyDescent="0.15">
      <c r="A1" s="15" t="s">
        <v>23</v>
      </c>
      <c r="B1" s="15" t="s">
        <v>24</v>
      </c>
      <c r="C1" s="15" t="s">
        <v>27</v>
      </c>
      <c r="D1" s="15" t="s">
        <v>4</v>
      </c>
      <c r="E1" s="15" t="s">
        <v>26</v>
      </c>
      <c r="F1" s="15" t="s">
        <v>28</v>
      </c>
    </row>
    <row r="2" spans="1:6" x14ac:dyDescent="0.15">
      <c r="A2">
        <v>1</v>
      </c>
      <c r="B2">
        <f>IF(大会申込書!T16="男子",0,5)</f>
        <v>5</v>
      </c>
      <c r="C2" t="str">
        <f>大会申込書!AI18</f>
        <v>　</v>
      </c>
      <c r="D2">
        <f>大会申込書!AA16</f>
        <v>0</v>
      </c>
      <c r="E2" s="7" t="str">
        <f>IF(大会申込書!G16="","",大会申込書!G16)</f>
        <v/>
      </c>
      <c r="F2" s="1" t="str">
        <f>団体!$B$3</f>
        <v/>
      </c>
    </row>
  </sheetData>
  <phoneticPr fontId="2"/>
  <pageMargins left="0.75" right="0.75" top="1" bottom="1"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
  <sheetViews>
    <sheetView workbookViewId="0">
      <pane ySplit="1" topLeftCell="A2" activePane="bottomLeft" state="frozen"/>
      <selection activeCell="B2" sqref="B2"/>
      <selection pane="bottomLeft"/>
    </sheetView>
  </sheetViews>
  <sheetFormatPr defaultColWidth="8.85546875" defaultRowHeight="12" x14ac:dyDescent="0.15"/>
  <cols>
    <col min="1" max="1" width="7.42578125" customWidth="1"/>
    <col min="2" max="2" width="7.28515625" customWidth="1"/>
    <col min="3" max="3" width="6.140625" customWidth="1"/>
    <col min="4" max="4" width="7.28515625" customWidth="1"/>
    <col min="6" max="6" width="5.42578125" customWidth="1"/>
    <col min="7" max="7" width="17.7109375" customWidth="1"/>
  </cols>
  <sheetData>
    <row r="1" spans="1:12" x14ac:dyDescent="0.15">
      <c r="A1" t="s">
        <v>23</v>
      </c>
      <c r="B1" t="s">
        <v>29</v>
      </c>
      <c r="C1" t="s">
        <v>30</v>
      </c>
      <c r="D1" t="s">
        <v>25</v>
      </c>
      <c r="E1" t="s">
        <v>31</v>
      </c>
      <c r="F1" t="s">
        <v>24</v>
      </c>
      <c r="G1" t="s">
        <v>32</v>
      </c>
    </row>
    <row r="2" spans="1:12" x14ac:dyDescent="0.15">
      <c r="A2" s="11" t="str">
        <f>IF(B2="","",1)</f>
        <v/>
      </c>
      <c r="B2" s="11" t="str">
        <f>IF(大会申込書!AJ20="","",大会申込書!AJ20)</f>
        <v/>
      </c>
      <c r="C2" s="11" t="str">
        <f>IF(B2="","",大会申込書!AK20)</f>
        <v/>
      </c>
      <c r="D2" s="11" t="str">
        <f>IF(B2="","",IF(選手!$D$2&lt;25,18,選手!$D$2-MOD(選手!$D$2,5)))</f>
        <v/>
      </c>
      <c r="E2" s="11">
        <v>0</v>
      </c>
      <c r="F2" s="11" t="str">
        <f>IF(B2="","",選手!B$2)</f>
        <v/>
      </c>
      <c r="G2" s="11" t="str">
        <f>IF(B2="","",大会申込書!AL20)</f>
        <v/>
      </c>
      <c r="L2">
        <f>COUNTIF(C2:C3,400)</f>
        <v>0</v>
      </c>
    </row>
    <row r="3" spans="1:12" x14ac:dyDescent="0.15">
      <c r="A3" s="11" t="str">
        <f>IF(B3="","",1)</f>
        <v/>
      </c>
      <c r="B3" s="11" t="str">
        <f>IF(大会申込書!AJ21="","",大会申込書!AJ21)</f>
        <v/>
      </c>
      <c r="C3" s="11" t="str">
        <f>IF(B3="","",大会申込書!AK21)</f>
        <v/>
      </c>
      <c r="D3" s="11" t="str">
        <f>IF(B3="","",IF(選手!$D$2&lt;25,18,選手!$D$2-MOD(選手!$D$2,5)))</f>
        <v/>
      </c>
      <c r="E3" s="11">
        <v>0</v>
      </c>
      <c r="F3" s="11" t="str">
        <f>IF(B3="","",選手!B$2)</f>
        <v/>
      </c>
      <c r="G3" s="11" t="str">
        <f>IF(B3="","",大会申込書!AL21)</f>
        <v/>
      </c>
    </row>
  </sheetData>
  <phoneticPr fontId="2"/>
  <pageMargins left="0.75" right="0.75" top="1" bottom="1"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2"/>
  <sheetViews>
    <sheetView workbookViewId="0">
      <selection activeCell="K11" sqref="K11"/>
    </sheetView>
  </sheetViews>
  <sheetFormatPr defaultColWidth="8.85546875" defaultRowHeight="12" x14ac:dyDescent="0.15"/>
  <cols>
    <col min="1" max="1" width="5" customWidth="1"/>
    <col min="2" max="3" width="13.140625" customWidth="1"/>
    <col min="4" max="4" width="4.85546875" customWidth="1"/>
    <col min="5" max="5" width="7.140625" customWidth="1"/>
    <col min="6" max="6" width="13.28515625" customWidth="1"/>
    <col min="8" max="8" width="8" customWidth="1"/>
    <col min="9" max="10" width="7.140625" customWidth="1"/>
  </cols>
  <sheetData>
    <row r="1" spans="1:14" s="6" customFormat="1" x14ac:dyDescent="0.15">
      <c r="A1" s="14" t="s">
        <v>49</v>
      </c>
      <c r="B1" s="14" t="s">
        <v>48</v>
      </c>
      <c r="C1" s="14" t="s">
        <v>47</v>
      </c>
      <c r="D1" s="14" t="s">
        <v>46</v>
      </c>
      <c r="E1" s="14" t="s">
        <v>45</v>
      </c>
      <c r="F1" s="14" t="s">
        <v>44</v>
      </c>
      <c r="G1" s="14" t="s">
        <v>43</v>
      </c>
      <c r="H1" s="14" t="s">
        <v>42</v>
      </c>
      <c r="I1" s="14" t="s">
        <v>41</v>
      </c>
      <c r="J1" s="14" t="s">
        <v>40</v>
      </c>
      <c r="K1" s="14" t="s">
        <v>39</v>
      </c>
      <c r="L1" s="14" t="s">
        <v>38</v>
      </c>
      <c r="M1" s="14" t="s">
        <v>37</v>
      </c>
      <c r="N1" s="14" t="s">
        <v>36</v>
      </c>
    </row>
    <row r="2" spans="1:14" x14ac:dyDescent="0.15">
      <c r="B2" s="2"/>
      <c r="D2">
        <v>5</v>
      </c>
      <c r="G2" s="1"/>
      <c r="H2">
        <v>0</v>
      </c>
    </row>
  </sheetData>
  <phoneticPr fontId="2"/>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大会申込書</vt:lpstr>
      <vt:lpstr>個人申込書</vt:lpstr>
      <vt:lpstr>メール</vt:lpstr>
      <vt:lpstr>団体</vt:lpstr>
      <vt:lpstr>所属1</vt:lpstr>
      <vt:lpstr>選手</vt:lpstr>
      <vt:lpstr>エントリー</vt:lpstr>
      <vt:lpstr>チーム</vt:lpstr>
      <vt:lpstr>個人申込書!Print_Area</vt:lpstr>
      <vt:lpstr>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岳彦 大月</cp:lastModifiedBy>
  <cp:lastPrinted>2024-07-25T11:01:56Z</cp:lastPrinted>
  <dcterms:created xsi:type="dcterms:W3CDTF">2003-04-18T11:12:20Z</dcterms:created>
  <dcterms:modified xsi:type="dcterms:W3CDTF">2024-08-22T02:46:12Z</dcterms:modified>
</cp:coreProperties>
</file>